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1640" tabRatio="663" activeTab="0"/>
  </bookViews>
  <sheets>
    <sheet name="Actuals" sheetId="1" r:id="rId1"/>
    <sheet name="Project Parameters" sheetId="2" r:id="rId2"/>
    <sheet name="Actual Totals" sheetId="3" r:id="rId3"/>
    <sheet name="Monthly Billings" sheetId="4" r:id="rId4"/>
    <sheet name="Billing Timeline" sheetId="5" r:id="rId5"/>
    <sheet name="Account Billing" sheetId="6" r:id="rId6"/>
    <sheet name="Skill Type Billing" sheetId="7" r:id="rId7"/>
  </sheets>
  <definedNames/>
  <calcPr fullCalcOnLoad="1"/>
</workbook>
</file>

<file path=xl/sharedStrings.xml><?xml version="1.0" encoding="utf-8"?>
<sst xmlns="http://schemas.openxmlformats.org/spreadsheetml/2006/main" count="146" uniqueCount="65">
  <si>
    <t xml:space="preserve">&lt;Company Name&gt;  </t>
  </si>
  <si>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</si>
  <si>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</si>
  <si>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</si>
  <si>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</si>
  <si>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</si>
  <si>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</si>
  <si>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</si>
  <si>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</si>
  <si>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</si>
  <si>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</si>
  <si>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</si>
  <si>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</si>
  <si>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</si>
  <si>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</si>
  <si>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</si>
  <si>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</si>
  <si>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</si>
  <si>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</si>
  <si>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</si>
  <si>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</si>
  <si>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</si>
  <si>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TOTAL</t>
  </si>
  <si>
    <t>Project Name</t>
  </si>
  <si>
    <t>Project Type</t>
  </si>
  <si>
    <t>Total</t>
  </si>
  <si>
    <t>Blended Rates</t>
  </si>
  <si>
    <t>TOTAL Hours</t>
  </si>
  <si>
    <t>Duration</t>
  </si>
  <si>
    <t>Actual Start</t>
  </si>
  <si>
    <t>Actual Finish</t>
  </si>
  <si>
    <t>Actual Work</t>
  </si>
  <si>
    <t>Month of Completion</t>
  </si>
  <si>
    <t>Total
Billings</t>
  </si>
  <si>
    <t>TOTAL Billings</t>
  </si>
  <si>
    <t>January Totals</t>
  </si>
  <si>
    <t>February Totals</t>
  </si>
  <si>
    <t>March Totals</t>
  </si>
  <si>
    <t>July Totals</t>
  </si>
  <si>
    <t>October Totals</t>
  </si>
  <si>
    <t>November Totals</t>
  </si>
  <si>
    <t>December Totals</t>
  </si>
  <si>
    <t>May
Totals</t>
  </si>
  <si>
    <t>June
Totals</t>
  </si>
  <si>
    <t>April
Totals</t>
  </si>
  <si>
    <t>September Totals</t>
  </si>
  <si>
    <t>August Totals</t>
  </si>
  <si>
    <t>MONTHLY TOTALS</t>
  </si>
  <si>
    <t>ACCUMULATIVE TOTALS</t>
  </si>
  <si>
    <t>Business Incorporation</t>
  </si>
  <si>
    <t>Business Acquisition</t>
  </si>
  <si>
    <t>Product Liability Defense</t>
  </si>
  <si>
    <t>Patent Application</t>
  </si>
  <si>
    <t>Employee Lawsuit</t>
  </si>
  <si>
    <t>Bankruptcy</t>
  </si>
  <si>
    <t>General
Partner</t>
  </si>
  <si>
    <t>Business Lawyer</t>
  </si>
  <si>
    <t>Defense Litigator</t>
  </si>
  <si>
    <t>Intellectual Property Lawyer</t>
  </si>
  <si>
    <t>Bankruptcy Lawyer</t>
  </si>
  <si>
    <t>Administration Staff</t>
  </si>
  <si>
    <t>Alpine Ski House</t>
  </si>
  <si>
    <t>Contoso, Ltd.</t>
  </si>
  <si>
    <t>Instructions: Enter values in the white and yellow cells only.</t>
  </si>
  <si>
    <t>Financial Analysis for Law Firms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</si>
</sst>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</numFmts>
  <fonts count="11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medium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>
        <color indexed="22"/>
      </right>
      <top style="medium"/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>
        <color indexed="22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medium">
        <color indexed="22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thin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22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0" borderId="0" xfId="17" applyNumberForma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0" fillId="4" borderId="7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0" fontId="0" fillId="4" borderId="3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2" fontId="0" fillId="4" borderId="10" xfId="15" applyNumberForma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wrapText="1"/>
      <protection locked="0"/>
    </xf>
    <xf numFmtId="164" fontId="0" fillId="4" borderId="10" xfId="0" applyNumberFormat="1" applyFill="1" applyBorder="1" applyAlignment="1">
      <alignment/>
    </xf>
    <xf numFmtId="0" fontId="0" fillId="4" borderId="11" xfId="0" applyFont="1" applyFill="1" applyBorder="1" applyAlignment="1" applyProtection="1">
      <alignment/>
      <protection locked="0"/>
    </xf>
    <xf numFmtId="172" fontId="0" fillId="4" borderId="12" xfId="15" applyNumberFormat="1" applyFill="1" applyBorder="1" applyAlignment="1">
      <alignment horizontal="center"/>
    </xf>
    <xf numFmtId="164" fontId="0" fillId="4" borderId="12" xfId="0" applyNumberFormat="1" applyFill="1" applyBorder="1" applyAlignment="1">
      <alignment/>
    </xf>
    <xf numFmtId="164" fontId="0" fillId="4" borderId="12" xfId="17" applyNumberFormat="1" applyFill="1" applyBorder="1" applyAlignment="1">
      <alignment/>
    </xf>
    <xf numFmtId="164" fontId="0" fillId="4" borderId="13" xfId="17" applyNumberFormat="1" applyFill="1" applyBorder="1" applyAlignment="1">
      <alignment/>
    </xf>
    <xf numFmtId="164" fontId="0" fillId="4" borderId="10" xfId="17" applyNumberFormat="1" applyFill="1" applyBorder="1" applyAlignment="1">
      <alignment/>
    </xf>
    <xf numFmtId="164" fontId="0" fillId="4" borderId="14" xfId="17" applyNumberFormat="1" applyFill="1" applyBorder="1" applyAlignment="1">
      <alignment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0" fillId="2" borderId="19" xfId="0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172" fontId="3" fillId="2" borderId="24" xfId="15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164" fontId="3" fillId="2" borderId="2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/>
    </xf>
    <xf numFmtId="172" fontId="3" fillId="2" borderId="29" xfId="15" applyNumberFormat="1" applyFont="1" applyFill="1" applyBorder="1" applyAlignment="1">
      <alignment/>
    </xf>
    <xf numFmtId="164" fontId="3" fillId="2" borderId="30" xfId="0" applyNumberFormat="1" applyFont="1" applyFill="1" applyBorder="1" applyAlignment="1">
      <alignment/>
    </xf>
    <xf numFmtId="172" fontId="3" fillId="2" borderId="31" xfId="15" applyNumberFormat="1" applyFont="1" applyFill="1" applyBorder="1" applyAlignment="1">
      <alignment/>
    </xf>
    <xf numFmtId="164" fontId="3" fillId="2" borderId="32" xfId="0" applyNumberFormat="1" applyFont="1" applyFill="1" applyBorder="1" applyAlignment="1">
      <alignment/>
    </xf>
    <xf numFmtId="164" fontId="3" fillId="2" borderId="33" xfId="0" applyNumberFormat="1" applyFont="1" applyFill="1" applyBorder="1" applyAlignment="1">
      <alignment/>
    </xf>
    <xf numFmtId="164" fontId="3" fillId="2" borderId="34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35" xfId="0" applyFont="1" applyFill="1" applyBorder="1" applyAlignment="1" applyProtection="1">
      <alignment/>
      <protection locked="0"/>
    </xf>
    <xf numFmtId="164" fontId="0" fillId="4" borderId="36" xfId="17" applyNumberFormat="1" applyFill="1" applyBorder="1" applyAlignment="1">
      <alignment/>
    </xf>
    <xf numFmtId="0" fontId="3" fillId="2" borderId="33" xfId="0" applyFont="1" applyFill="1" applyBorder="1" applyAlignment="1" applyProtection="1">
      <alignment horizontal="center" wrapText="1"/>
      <protection locked="0"/>
    </xf>
    <xf numFmtId="164" fontId="0" fillId="4" borderId="37" xfId="17" applyNumberFormat="1" applyFill="1" applyBorder="1" applyAlignment="1">
      <alignment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1" fontId="0" fillId="0" borderId="38" xfId="17" applyNumberFormat="1" applyFont="1" applyFill="1" applyBorder="1" applyAlignment="1" applyProtection="1">
      <alignment horizontal="right"/>
      <protection locked="0"/>
    </xf>
    <xf numFmtId="0" fontId="0" fillId="4" borderId="7" xfId="0" applyFill="1" applyBorder="1" applyAlignment="1">
      <alignment horizontal="right"/>
    </xf>
    <xf numFmtId="1" fontId="0" fillId="3" borderId="39" xfId="17" applyNumberFormat="1" applyFont="1" applyFill="1" applyBorder="1" applyAlignment="1" applyProtection="1">
      <alignment horizontal="right"/>
      <protection locked="0"/>
    </xf>
    <xf numFmtId="0" fontId="0" fillId="4" borderId="8" xfId="0" applyFill="1" applyBorder="1" applyAlignment="1">
      <alignment horizontal="right"/>
    </xf>
    <xf numFmtId="1" fontId="0" fillId="0" borderId="39" xfId="17" applyNumberFormat="1" applyFont="1" applyFill="1" applyBorder="1" applyAlignment="1" applyProtection="1">
      <alignment horizontal="right"/>
      <protection locked="0"/>
    </xf>
    <xf numFmtId="0" fontId="0" fillId="4" borderId="9" xfId="0" applyFill="1" applyBorder="1" applyAlignment="1">
      <alignment horizontal="right"/>
    </xf>
    <xf numFmtId="172" fontId="3" fillId="2" borderId="40" xfId="15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41" xfId="17" applyNumberFormat="1" applyFont="1" applyFill="1" applyBorder="1" applyAlignment="1" applyProtection="1">
      <alignment horizontal="left"/>
      <protection locked="0"/>
    </xf>
    <xf numFmtId="166" fontId="0" fillId="0" borderId="42" xfId="17" applyNumberFormat="1" applyFont="1" applyFill="1" applyBorder="1" applyAlignment="1" applyProtection="1">
      <alignment horizontal="left"/>
      <protection locked="0"/>
    </xf>
    <xf numFmtId="166" fontId="0" fillId="3" borderId="41" xfId="17" applyNumberFormat="1" applyFont="1" applyFill="1" applyBorder="1" applyAlignment="1" applyProtection="1">
      <alignment horizontal="left"/>
      <protection locked="0"/>
    </xf>
    <xf numFmtId="166" fontId="0" fillId="3" borderId="43" xfId="17" applyNumberFormat="1" applyFont="1" applyFill="1" applyBorder="1" applyAlignment="1" applyProtection="1">
      <alignment horizontal="left"/>
      <protection locked="0"/>
    </xf>
    <xf numFmtId="166" fontId="0" fillId="0" borderId="43" xfId="17" applyNumberFormat="1" applyFont="1" applyFill="1" applyBorder="1" applyAlignment="1" applyProtection="1">
      <alignment horizontal="left"/>
      <protection locked="0"/>
    </xf>
    <xf numFmtId="164" fontId="3" fillId="2" borderId="44" xfId="0" applyNumberFormat="1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/>
    </xf>
    <xf numFmtId="9" fontId="0" fillId="0" borderId="41" xfId="17" applyNumberFormat="1" applyFont="1" applyFill="1" applyBorder="1" applyAlignment="1" applyProtection="1">
      <alignment/>
      <protection locked="0"/>
    </xf>
    <xf numFmtId="9" fontId="0" fillId="0" borderId="42" xfId="17" applyNumberFormat="1" applyFont="1" applyFill="1" applyBorder="1" applyAlignment="1" applyProtection="1">
      <alignment/>
      <protection locked="0"/>
    </xf>
    <xf numFmtId="9" fontId="0" fillId="0" borderId="38" xfId="17" applyNumberFormat="1" applyFont="1" applyFill="1" applyBorder="1" applyAlignment="1" applyProtection="1">
      <alignment/>
      <protection locked="0"/>
    </xf>
    <xf numFmtId="9" fontId="0" fillId="0" borderId="42" xfId="0" applyNumberFormat="1" applyFont="1" applyFill="1" applyBorder="1" applyAlignment="1" applyProtection="1">
      <alignment/>
      <protection locked="0"/>
    </xf>
    <xf numFmtId="9" fontId="0" fillId="0" borderId="45" xfId="0" applyNumberFormat="1" applyFont="1" applyFill="1" applyBorder="1" applyAlignment="1" applyProtection="1">
      <alignment/>
      <protection locked="0"/>
    </xf>
    <xf numFmtId="9" fontId="0" fillId="0" borderId="46" xfId="0" applyNumberFormat="1" applyFont="1" applyFill="1" applyBorder="1" applyAlignment="1" applyProtection="1">
      <alignment/>
      <protection locked="0"/>
    </xf>
    <xf numFmtId="9" fontId="0" fillId="4" borderId="47" xfId="0" applyNumberFormat="1" applyFont="1" applyFill="1" applyBorder="1" applyAlignment="1" applyProtection="1">
      <alignment/>
      <protection locked="0"/>
    </xf>
    <xf numFmtId="9" fontId="0" fillId="3" borderId="41" xfId="17" applyNumberFormat="1" applyFont="1" applyFill="1" applyBorder="1" applyAlignment="1" applyProtection="1">
      <alignment/>
      <protection locked="0"/>
    </xf>
    <xf numFmtId="9" fontId="0" fillId="3" borderId="43" xfId="17" applyNumberFormat="1" applyFont="1" applyFill="1" applyBorder="1" applyAlignment="1" applyProtection="1">
      <alignment/>
      <protection locked="0"/>
    </xf>
    <xf numFmtId="9" fontId="0" fillId="3" borderId="39" xfId="17" applyNumberFormat="1" applyFont="1" applyFill="1" applyBorder="1" applyAlignment="1" applyProtection="1">
      <alignment/>
      <protection locked="0"/>
    </xf>
    <xf numFmtId="9" fontId="0" fillId="3" borderId="48" xfId="17" applyNumberFormat="1" applyFont="1" applyFill="1" applyBorder="1" applyAlignment="1" applyProtection="1">
      <alignment/>
      <protection locked="0"/>
    </xf>
    <xf numFmtId="9" fontId="0" fillId="3" borderId="49" xfId="17" applyNumberFormat="1" applyFont="1" applyFill="1" applyBorder="1" applyAlignment="1" applyProtection="1">
      <alignment/>
      <protection locked="0"/>
    </xf>
    <xf numFmtId="9" fontId="0" fillId="3" borderId="50" xfId="17" applyNumberFormat="1" applyFont="1" applyFill="1" applyBorder="1" applyAlignment="1" applyProtection="1">
      <alignment/>
      <protection locked="0"/>
    </xf>
    <xf numFmtId="9" fontId="0" fillId="0" borderId="43" xfId="17" applyNumberFormat="1" applyFont="1" applyFill="1" applyBorder="1" applyAlignment="1" applyProtection="1">
      <alignment/>
      <protection locked="0"/>
    </xf>
    <xf numFmtId="9" fontId="0" fillId="0" borderId="39" xfId="17" applyNumberFormat="1" applyFont="1" applyFill="1" applyBorder="1" applyAlignment="1" applyProtection="1">
      <alignment/>
      <protection locked="0"/>
    </xf>
    <xf numFmtId="9" fontId="0" fillId="0" borderId="48" xfId="17" applyNumberFormat="1" applyFont="1" applyFill="1" applyBorder="1" applyAlignment="1" applyProtection="1">
      <alignment/>
      <protection locked="0"/>
    </xf>
    <xf numFmtId="9" fontId="0" fillId="0" borderId="49" xfId="17" applyNumberFormat="1" applyFont="1" applyFill="1" applyBorder="1" applyAlignment="1" applyProtection="1">
      <alignment/>
      <protection locked="0"/>
    </xf>
    <xf numFmtId="9" fontId="0" fillId="0" borderId="50" xfId="17" applyNumberFormat="1" applyFont="1" applyFill="1" applyBorder="1" applyAlignment="1" applyProtection="1">
      <alignment/>
      <protection locked="0"/>
    </xf>
    <xf numFmtId="9" fontId="0" fillId="3" borderId="51" xfId="17" applyNumberFormat="1" applyFont="1" applyFill="1" applyBorder="1" applyAlignment="1" applyProtection="1">
      <alignment/>
      <protection locked="0"/>
    </xf>
    <xf numFmtId="9" fontId="0" fillId="3" borderId="52" xfId="17" applyNumberFormat="1" applyFont="1" applyFill="1" applyBorder="1" applyAlignment="1" applyProtection="1">
      <alignment/>
      <protection locked="0"/>
    </xf>
    <xf numFmtId="9" fontId="0" fillId="3" borderId="53" xfId="17" applyNumberFormat="1" applyFont="1" applyFill="1" applyBorder="1" applyAlignment="1" applyProtection="1">
      <alignment/>
      <protection locked="0"/>
    </xf>
    <xf numFmtId="9" fontId="0" fillId="4" borderId="54" xfId="0" applyNumberFormat="1" applyFont="1" applyFill="1" applyBorder="1" applyAlignment="1" applyProtection="1">
      <alignment/>
      <protection locked="0"/>
    </xf>
    <xf numFmtId="0" fontId="0" fillId="5" borderId="55" xfId="0" applyFill="1" applyBorder="1" applyAlignment="1">
      <alignment/>
    </xf>
    <xf numFmtId="164" fontId="8" fillId="4" borderId="2" xfId="17" applyNumberFormat="1" applyFont="1" applyFill="1" applyBorder="1" applyAlignment="1">
      <alignment/>
    </xf>
    <xf numFmtId="164" fontId="8" fillId="4" borderId="56" xfId="17" applyNumberFormat="1" applyFont="1" applyFill="1" applyBorder="1" applyAlignment="1">
      <alignment/>
    </xf>
    <xf numFmtId="164" fontId="0" fillId="4" borderId="42" xfId="0" applyNumberFormat="1" applyFont="1" applyFill="1" applyBorder="1" applyAlignment="1" applyProtection="1">
      <alignment horizontal="center"/>
      <protection locked="0"/>
    </xf>
    <xf numFmtId="164" fontId="0" fillId="4" borderId="43" xfId="0" applyNumberFormat="1" applyFont="1" applyFill="1" applyBorder="1" applyAlignment="1" applyProtection="1">
      <alignment horizontal="center"/>
      <protection locked="0"/>
    </xf>
    <xf numFmtId="164" fontId="0" fillId="4" borderId="57" xfId="0" applyNumberFormat="1" applyFont="1" applyFill="1" applyBorder="1" applyAlignment="1" applyProtection="1">
      <alignment horizontal="center"/>
      <protection locked="0"/>
    </xf>
    <xf numFmtId="164" fontId="0" fillId="4" borderId="58" xfId="0" applyNumberFormat="1" applyFont="1" applyFill="1" applyBorder="1" applyAlignment="1" applyProtection="1">
      <alignment horizontal="center"/>
      <protection locked="0"/>
    </xf>
    <xf numFmtId="172" fontId="0" fillId="4" borderId="59" xfId="15" applyNumberFormat="1" applyFill="1" applyBorder="1" applyAlignment="1">
      <alignment horizontal="center"/>
    </xf>
    <xf numFmtId="172" fontId="0" fillId="4" borderId="39" xfId="15" applyNumberFormat="1" applyFill="1" applyBorder="1" applyAlignment="1">
      <alignment horizontal="center"/>
    </xf>
    <xf numFmtId="172" fontId="0" fillId="4" borderId="60" xfId="15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Billing Timeline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79475"/>
        </c:manualLayout>
      </c:layout>
      <c:lineChart>
        <c:grouping val="standard"/>
        <c:varyColors val="0"/>
        <c:ser>
          <c:idx val="0"/>
          <c:order val="0"/>
          <c:tx>
            <c:v>Monthly Billings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'Monthly Billings'!$D$29:$O$29</c:f>
              <c:numCache>
                <c:ptCount val="12"/>
                <c:pt idx="0">
                  <c:v>45450</c:v>
                </c:pt>
                <c:pt idx="1">
                  <c:v>39500</c:v>
                </c:pt>
                <c:pt idx="2">
                  <c:v>35625</c:v>
                </c:pt>
                <c:pt idx="3">
                  <c:v>340625</c:v>
                </c:pt>
                <c:pt idx="4">
                  <c:v>98750</c:v>
                </c:pt>
                <c:pt idx="5">
                  <c:v>193125</c:v>
                </c:pt>
                <c:pt idx="6">
                  <c:v>106875</c:v>
                </c:pt>
                <c:pt idx="7">
                  <c:v>133875</c:v>
                </c:pt>
                <c:pt idx="8">
                  <c:v>121175</c:v>
                </c:pt>
                <c:pt idx="9">
                  <c:v>192875</c:v>
                </c:pt>
                <c:pt idx="10">
                  <c:v>238562.5</c:v>
                </c:pt>
                <c:pt idx="11">
                  <c:v>183050</c:v>
                </c:pt>
              </c:numCache>
            </c:numRef>
          </c:val>
          <c:smooth val="0"/>
        </c:ser>
        <c:ser>
          <c:idx val="1"/>
          <c:order val="1"/>
          <c:tx>
            <c:v>Accumulative Billings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'Monthly Billings'!$D$30:$O$30</c:f>
              <c:numCache>
                <c:ptCount val="12"/>
                <c:pt idx="0">
                  <c:v>45450</c:v>
                </c:pt>
                <c:pt idx="1">
                  <c:v>84950</c:v>
                </c:pt>
                <c:pt idx="2">
                  <c:v>120575</c:v>
                </c:pt>
                <c:pt idx="3">
                  <c:v>461200</c:v>
                </c:pt>
                <c:pt idx="4">
                  <c:v>559950</c:v>
                </c:pt>
                <c:pt idx="5">
                  <c:v>753075</c:v>
                </c:pt>
                <c:pt idx="6">
                  <c:v>859950</c:v>
                </c:pt>
                <c:pt idx="7">
                  <c:v>993825</c:v>
                </c:pt>
                <c:pt idx="8">
                  <c:v>1115000</c:v>
                </c:pt>
                <c:pt idx="9">
                  <c:v>1307875</c:v>
                </c:pt>
                <c:pt idx="10">
                  <c:v>1546437.5</c:v>
                </c:pt>
                <c:pt idx="11">
                  <c:v>1729487.5</c:v>
                </c:pt>
              </c:numCache>
            </c:numRef>
          </c:val>
          <c:smooth val="0"/>
        </c:ser>
        <c:marker val="1"/>
        <c:axId val="37190526"/>
        <c:axId val="13714791"/>
      </c:lineChart>
      <c:catAx>
        <c:axId val="37190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14791"/>
        <c:crosses val="autoZero"/>
        <c:auto val="1"/>
        <c:lblOffset val="100"/>
        <c:noMultiLvlLbl val="0"/>
      </c:catAx>
      <c:valAx>
        <c:axId val="13714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90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31"/>
          <c:w val="0.181"/>
          <c:h val="0.06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'Actual Totals'!$A$7:$A$28</c:f>
              <c:strCache>
                <c:ptCount val="22"/>
                <c:pt idx="0">
                  <c:v>A. Datum Corporation</c:v>
                </c:pt>
                <c:pt idx="1">
                  <c:v>Adventure Works</c:v>
                </c:pt>
                <c:pt idx="2">
                  <c:v>Alpine Ski House</c:v>
                </c:pt>
                <c:pt idx="3">
                  <c:v>Baldwin Museum of Science</c:v>
                </c:pt>
                <c:pt idx="4">
                  <c:v>Blue Yonder Airlines</c:v>
                </c:pt>
                <c:pt idx="5">
                  <c:v>City Power &amp; Light</c:v>
                </c:pt>
                <c:pt idx="6">
                  <c:v>Coho Vineyard</c:v>
                </c:pt>
                <c:pt idx="7">
                  <c:v>Coho Winery</c:v>
                </c:pt>
                <c:pt idx="8">
                  <c:v>Coho Vineyard &amp; Winery</c:v>
                </c:pt>
                <c:pt idx="9">
                  <c:v>Contoso, Ltd.</c:v>
                </c:pt>
                <c:pt idx="10">
                  <c:v>Contoso Pharmaceuticals</c:v>
                </c:pt>
                <c:pt idx="11">
                  <c:v>Consolidated Messenger</c:v>
                </c:pt>
                <c:pt idx="12">
                  <c:v>Fabrikam, Inc.</c:v>
                </c:pt>
                <c:pt idx="13">
                  <c:v>Fourth Coffee</c:v>
                </c:pt>
                <c:pt idx="14">
                  <c:v>Graphic Design Institute</c:v>
                </c:pt>
                <c:pt idx="15">
                  <c:v>Humongous Insurance</c:v>
                </c:pt>
                <c:pt idx="16">
                  <c:v>Litware, Inc.</c:v>
                </c:pt>
                <c:pt idx="17">
                  <c:v>Lucerne Publishing</c:v>
                </c:pt>
                <c:pt idx="18">
                  <c:v>Margie's Travel</c:v>
                </c:pt>
                <c:pt idx="19">
                  <c:v>Northwind Traders</c:v>
                </c:pt>
                <c:pt idx="20">
                  <c:v>Proseware, Inc.</c:v>
                </c:pt>
                <c:pt idx="21">
                  <c:v>School of Fine Art</c:v>
                </c:pt>
              </c:strCache>
            </c:strRef>
          </c:cat>
          <c:val>
            <c:numRef>
              <c:f>'Actual Totals'!$I$7:$I$28</c:f>
              <c:numCache>
                <c:ptCount val="22"/>
                <c:pt idx="0">
                  <c:v>39500</c:v>
                </c:pt>
                <c:pt idx="1">
                  <c:v>85000</c:v>
                </c:pt>
                <c:pt idx="2">
                  <c:v>128750</c:v>
                </c:pt>
                <c:pt idx="3">
                  <c:v>35625</c:v>
                </c:pt>
                <c:pt idx="4">
                  <c:v>63125</c:v>
                </c:pt>
                <c:pt idx="5">
                  <c:v>63750</c:v>
                </c:pt>
                <c:pt idx="6">
                  <c:v>98750</c:v>
                </c:pt>
                <c:pt idx="7">
                  <c:v>193125</c:v>
                </c:pt>
                <c:pt idx="8">
                  <c:v>106875</c:v>
                </c:pt>
                <c:pt idx="9">
                  <c:v>53125</c:v>
                </c:pt>
                <c:pt idx="10">
                  <c:v>42500</c:v>
                </c:pt>
                <c:pt idx="11">
                  <c:v>38250</c:v>
                </c:pt>
                <c:pt idx="12">
                  <c:v>59375</c:v>
                </c:pt>
                <c:pt idx="13">
                  <c:v>61800</c:v>
                </c:pt>
                <c:pt idx="14">
                  <c:v>76000</c:v>
                </c:pt>
                <c:pt idx="15">
                  <c:v>116875</c:v>
                </c:pt>
                <c:pt idx="16">
                  <c:v>74375</c:v>
                </c:pt>
                <c:pt idx="17">
                  <c:v>39500</c:v>
                </c:pt>
                <c:pt idx="18">
                  <c:v>55550</c:v>
                </c:pt>
                <c:pt idx="19">
                  <c:v>127500</c:v>
                </c:pt>
                <c:pt idx="20">
                  <c:v>124687.5</c:v>
                </c:pt>
                <c:pt idx="21">
                  <c:v>45450</c:v>
                </c:pt>
              </c:numCache>
            </c:numRef>
          </c:val>
        </c:ser>
        <c:axId val="44074556"/>
        <c:axId val="36098317"/>
      </c:barChart>
      <c:catAx>
        <c:axId val="4407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98317"/>
        <c:crosses val="autoZero"/>
        <c:auto val="1"/>
        <c:lblOffset val="100"/>
        <c:noMultiLvlLbl val="0"/>
      </c:catAx>
      <c:valAx>
        <c:axId val="36098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074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Billings by Skill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Skill Type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General Partner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$339,675 
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Business Lawyer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$305,250 
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Defense Litigator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$301,500 
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Intellectual 
Property Lawyer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$311,300 
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Bankruptcy Lawyer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$151,200 
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Administration Staff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 $320,563 
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'Actual Totals'!$B$6:$G$6</c:f>
              <c:strCache>
                <c:ptCount val="6"/>
                <c:pt idx="0">
                  <c:v>General
Partner</c:v>
                </c:pt>
                <c:pt idx="1">
                  <c:v>Business Lawyer</c:v>
                </c:pt>
                <c:pt idx="2">
                  <c:v>Defense Litigator</c:v>
                </c:pt>
                <c:pt idx="3">
                  <c:v>Intellectual Property Lawyer</c:v>
                </c:pt>
                <c:pt idx="4">
                  <c:v>Bankruptcy Lawyer</c:v>
                </c:pt>
                <c:pt idx="5">
                  <c:v>Administration Staff</c:v>
                </c:pt>
              </c:strCache>
            </c:strRef>
          </c:cat>
          <c:val>
            <c:numRef>
              <c:f>'Actual Totals'!$B$29:$G$29</c:f>
              <c:numCache>
                <c:ptCount val="6"/>
                <c:pt idx="0">
                  <c:v>339675</c:v>
                </c:pt>
                <c:pt idx="1">
                  <c:v>305250</c:v>
                </c:pt>
                <c:pt idx="2">
                  <c:v>301500</c:v>
                </c:pt>
                <c:pt idx="3">
                  <c:v>311300</c:v>
                </c:pt>
                <c:pt idx="4">
                  <c:v>151200</c:v>
                </c:pt>
                <c:pt idx="5">
                  <c:v>320562.5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866775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66675</xdr:rowOff>
    </xdr:from>
    <xdr:to>
      <xdr:col>3</xdr:col>
      <xdr:colOff>857250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6675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66675</xdr:rowOff>
    </xdr:from>
    <xdr:to>
      <xdr:col>3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4</xdr:col>
      <xdr:colOff>142875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71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List1" displayName="List1" ref="B6:B28" totalsRowShown="0">
  <autoFilter ref="B6:B28"/>
  <tableColumns count="1">
    <tableColumn id="1" name="Project 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29"/>
  <sheetViews>
    <sheetView tabSelected="1" workbookViewId="0" topLeftCell="A1">
      <selection activeCell="D7" sqref="D7"/>
    </sheetView>
  </sheetViews>
  <sheetFormatPr defaultColWidth="9.140625" defaultRowHeight="12.75"/>
  <cols>
    <col min="1" max="1" width="33.8515625" style="0" customWidth="1"/>
    <col min="2" max="2" width="33.00390625" style="0" customWidth="1"/>
    <col min="3" max="3" width="21.7109375" style="87" customWidth="1"/>
    <col min="4" max="4" width="20.28125" style="87" customWidth="1"/>
    <col min="5" max="5" width="17.28125" style="68" customWidth="1"/>
    <col min="6" max="6" width="13.140625" style="68" customWidth="1"/>
  </cols>
  <sheetData>
    <row r="1" spans="1:4" ht="15.75">
      <c r="A1" s="66" t="s">
        <v>0</v>
      </c>
      <c r="B1" s="2"/>
      <c r="C1" s="78"/>
      <c r="D1" s="78"/>
    </row>
    <row r="2" spans="1:4" ht="15.75">
      <c r="A2" s="66" t="s">
        <v>64</v>
      </c>
      <c r="B2" s="2"/>
      <c r="C2" s="78"/>
      <c r="D2" s="78"/>
    </row>
    <row r="3" spans="1:4" ht="15">
      <c r="A3" s="67" t="s">
        <v>1</v>
      </c>
      <c r="B3" s="2"/>
      <c r="C3" s="78"/>
      <c r="D3" s="78"/>
    </row>
    <row r="4" spans="1:5" ht="15">
      <c r="A4" s="1"/>
      <c r="B4" s="2"/>
      <c r="C4" s="78"/>
      <c r="D4" s="78"/>
      <c r="E4" s="69"/>
    </row>
    <row r="5" spans="1:4" ht="13.5" thickBot="1">
      <c r="A5" s="3" t="s">
        <v>63</v>
      </c>
      <c r="B5" s="4"/>
      <c r="C5" s="79"/>
      <c r="D5" s="79"/>
    </row>
    <row r="6" spans="1:6" ht="17.25" customHeight="1" thickBot="1">
      <c r="A6" s="5" t="s">
        <v>23</v>
      </c>
      <c r="B6" s="6" t="s">
        <v>24</v>
      </c>
      <c r="C6" s="38" t="s">
        <v>29</v>
      </c>
      <c r="D6" s="37" t="s">
        <v>30</v>
      </c>
      <c r="E6" s="41" t="s">
        <v>31</v>
      </c>
      <c r="F6" s="35" t="s">
        <v>28</v>
      </c>
    </row>
    <row r="7" spans="1:6" ht="12.75">
      <c r="A7" s="7" t="s">
        <v>2</v>
      </c>
      <c r="B7" s="10" t="s">
        <v>49</v>
      </c>
      <c r="C7" s="80">
        <v>37990</v>
      </c>
      <c r="D7" s="81">
        <v>38050</v>
      </c>
      <c r="E7" s="70">
        <v>200</v>
      </c>
      <c r="F7" s="71">
        <f>DAYS360(C7,D7,FALSE)</f>
        <v>60</v>
      </c>
    </row>
    <row r="8" spans="1:6" ht="12.75">
      <c r="A8" s="8" t="s">
        <v>3</v>
      </c>
      <c r="B8" s="11" t="s">
        <v>50</v>
      </c>
      <c r="C8" s="82">
        <v>38006</v>
      </c>
      <c r="D8" s="83">
        <v>38038</v>
      </c>
      <c r="E8" s="72">
        <v>400</v>
      </c>
      <c r="F8" s="73">
        <f aca="true" t="shared" si="0" ref="F8:F28">DAYS360(C8,D8,FALSE)</f>
        <v>31</v>
      </c>
    </row>
    <row r="9" spans="1:6" ht="12.75">
      <c r="A9" s="9" t="s">
        <v>61</v>
      </c>
      <c r="B9" s="12" t="s">
        <v>51</v>
      </c>
      <c r="C9" s="80">
        <v>38023</v>
      </c>
      <c r="D9" s="84">
        <v>38093</v>
      </c>
      <c r="E9" s="74">
        <v>500</v>
      </c>
      <c r="F9" s="73">
        <f t="shared" si="0"/>
        <v>70</v>
      </c>
    </row>
    <row r="10" spans="1:6" ht="12.75">
      <c r="A10" s="8" t="s">
        <v>4</v>
      </c>
      <c r="B10" s="11" t="s">
        <v>52</v>
      </c>
      <c r="C10" s="82">
        <v>38041</v>
      </c>
      <c r="D10" s="83">
        <v>38102</v>
      </c>
      <c r="E10" s="72">
        <v>150</v>
      </c>
      <c r="F10" s="73">
        <f t="shared" si="0"/>
        <v>61</v>
      </c>
    </row>
    <row r="11" spans="1:6" ht="12.75">
      <c r="A11" s="9" t="s">
        <v>5</v>
      </c>
      <c r="B11" s="12" t="s">
        <v>53</v>
      </c>
      <c r="C11" s="80">
        <v>38054</v>
      </c>
      <c r="D11" s="84">
        <v>38064</v>
      </c>
      <c r="E11" s="74">
        <v>250</v>
      </c>
      <c r="F11" s="73">
        <f t="shared" si="0"/>
        <v>10</v>
      </c>
    </row>
    <row r="12" spans="1:6" ht="12.75">
      <c r="A12" s="8" t="s">
        <v>6</v>
      </c>
      <c r="B12" s="11" t="s">
        <v>54</v>
      </c>
      <c r="C12" s="82">
        <v>38065</v>
      </c>
      <c r="D12" s="83">
        <v>38106</v>
      </c>
      <c r="E12" s="72">
        <v>300</v>
      </c>
      <c r="F12" s="73">
        <f t="shared" si="0"/>
        <v>40</v>
      </c>
    </row>
    <row r="13" spans="1:6" ht="12.75">
      <c r="A13" s="9" t="s">
        <v>7</v>
      </c>
      <c r="B13" s="12" t="s">
        <v>49</v>
      </c>
      <c r="C13" s="80">
        <v>38087</v>
      </c>
      <c r="D13" s="84">
        <v>38097</v>
      </c>
      <c r="E13" s="74">
        <v>500</v>
      </c>
      <c r="F13" s="73">
        <f t="shared" si="0"/>
        <v>10</v>
      </c>
    </row>
    <row r="14" spans="1:6" ht="12.75">
      <c r="A14" s="8" t="s">
        <v>8</v>
      </c>
      <c r="B14" s="11" t="s">
        <v>51</v>
      </c>
      <c r="C14" s="82">
        <v>38095</v>
      </c>
      <c r="D14" s="83">
        <v>38119</v>
      </c>
      <c r="E14" s="72">
        <v>750</v>
      </c>
      <c r="F14" s="73">
        <f t="shared" si="0"/>
        <v>24</v>
      </c>
    </row>
    <row r="15" spans="1:6" ht="12.75">
      <c r="A15" s="9" t="s">
        <v>9</v>
      </c>
      <c r="B15" s="12" t="s">
        <v>52</v>
      </c>
      <c r="C15" s="80">
        <v>38119</v>
      </c>
      <c r="D15" s="84">
        <v>38160</v>
      </c>
      <c r="E15" s="74">
        <v>450</v>
      </c>
      <c r="F15" s="73">
        <f t="shared" si="0"/>
        <v>40</v>
      </c>
    </row>
    <row r="16" spans="1:6" ht="12.75">
      <c r="A16" s="8" t="s">
        <v>62</v>
      </c>
      <c r="B16" s="11" t="s">
        <v>54</v>
      </c>
      <c r="C16" s="82">
        <v>38130</v>
      </c>
      <c r="D16" s="83">
        <v>38189</v>
      </c>
      <c r="E16" s="72">
        <v>250</v>
      </c>
      <c r="F16" s="73">
        <f t="shared" si="0"/>
        <v>58</v>
      </c>
    </row>
    <row r="17" spans="1:6" ht="12.75">
      <c r="A17" s="9" t="s">
        <v>10</v>
      </c>
      <c r="B17" s="12" t="s">
        <v>50</v>
      </c>
      <c r="C17" s="80">
        <v>38152</v>
      </c>
      <c r="D17" s="84">
        <v>38211</v>
      </c>
      <c r="E17" s="74">
        <v>200</v>
      </c>
      <c r="F17" s="73">
        <f t="shared" si="0"/>
        <v>58</v>
      </c>
    </row>
    <row r="18" spans="1:6" ht="12.75">
      <c r="A18" s="8" t="s">
        <v>11</v>
      </c>
      <c r="B18" s="11" t="s">
        <v>54</v>
      </c>
      <c r="C18" s="82">
        <v>38168</v>
      </c>
      <c r="D18" s="83">
        <v>38229</v>
      </c>
      <c r="E18" s="72">
        <v>180</v>
      </c>
      <c r="F18" s="73">
        <f t="shared" si="0"/>
        <v>60</v>
      </c>
    </row>
    <row r="19" spans="1:6" ht="12.75">
      <c r="A19" s="9" t="s">
        <v>12</v>
      </c>
      <c r="B19" s="12" t="s">
        <v>52</v>
      </c>
      <c r="C19" s="80">
        <v>38002</v>
      </c>
      <c r="D19" s="84">
        <v>38214</v>
      </c>
      <c r="E19" s="74">
        <v>250</v>
      </c>
      <c r="F19" s="73">
        <f t="shared" si="0"/>
        <v>209</v>
      </c>
    </row>
    <row r="20" spans="1:6" ht="12.75">
      <c r="A20" s="8" t="s">
        <v>13</v>
      </c>
      <c r="B20" s="11" t="s">
        <v>51</v>
      </c>
      <c r="C20" s="82">
        <v>38185</v>
      </c>
      <c r="D20" s="83">
        <v>38231</v>
      </c>
      <c r="E20" s="72">
        <v>240</v>
      </c>
      <c r="F20" s="73">
        <f t="shared" si="0"/>
        <v>44</v>
      </c>
    </row>
    <row r="21" spans="1:6" ht="12.75">
      <c r="A21" s="9" t="s">
        <v>14</v>
      </c>
      <c r="B21" s="12" t="s">
        <v>52</v>
      </c>
      <c r="C21" s="80">
        <v>38193</v>
      </c>
      <c r="D21" s="84">
        <v>38260</v>
      </c>
      <c r="E21" s="74">
        <v>320</v>
      </c>
      <c r="F21" s="73">
        <f t="shared" si="0"/>
        <v>65</v>
      </c>
    </row>
    <row r="22" spans="1:6" ht="12.75">
      <c r="A22" s="8" t="s">
        <v>15</v>
      </c>
      <c r="B22" s="11" t="s">
        <v>50</v>
      </c>
      <c r="C22" s="82">
        <v>38200</v>
      </c>
      <c r="D22" s="83">
        <v>38261</v>
      </c>
      <c r="E22" s="72">
        <v>550</v>
      </c>
      <c r="F22" s="73">
        <f t="shared" si="0"/>
        <v>60</v>
      </c>
    </row>
    <row r="23" spans="1:6" ht="12.75">
      <c r="A23" s="9" t="s">
        <v>16</v>
      </c>
      <c r="B23" s="12" t="s">
        <v>54</v>
      </c>
      <c r="C23" s="80">
        <v>38219</v>
      </c>
      <c r="D23" s="84">
        <v>38262</v>
      </c>
      <c r="E23" s="74">
        <v>350</v>
      </c>
      <c r="F23" s="73">
        <f t="shared" si="0"/>
        <v>42</v>
      </c>
    </row>
    <row r="24" spans="1:6" ht="12.75">
      <c r="A24" s="8" t="s">
        <v>17</v>
      </c>
      <c r="B24" s="11" t="s">
        <v>49</v>
      </c>
      <c r="C24" s="82">
        <v>38232</v>
      </c>
      <c r="D24" s="83">
        <v>38303</v>
      </c>
      <c r="E24" s="72">
        <v>200</v>
      </c>
      <c r="F24" s="73">
        <f t="shared" si="0"/>
        <v>70</v>
      </c>
    </row>
    <row r="25" spans="1:6" ht="12.75">
      <c r="A25" s="9" t="s">
        <v>18</v>
      </c>
      <c r="B25" s="12" t="s">
        <v>53</v>
      </c>
      <c r="C25" s="80">
        <v>38242</v>
      </c>
      <c r="D25" s="84">
        <v>38316</v>
      </c>
      <c r="E25" s="74">
        <v>220</v>
      </c>
      <c r="F25" s="73">
        <f t="shared" si="0"/>
        <v>73</v>
      </c>
    </row>
    <row r="26" spans="1:6" ht="12.75">
      <c r="A26" s="8" t="s">
        <v>19</v>
      </c>
      <c r="B26" s="11" t="s">
        <v>54</v>
      </c>
      <c r="C26" s="82">
        <v>38272</v>
      </c>
      <c r="D26" s="83">
        <v>38341</v>
      </c>
      <c r="E26" s="72">
        <v>600</v>
      </c>
      <c r="F26" s="73">
        <f t="shared" si="0"/>
        <v>68</v>
      </c>
    </row>
    <row r="27" spans="1:6" ht="12.75">
      <c r="A27" s="9" t="s">
        <v>20</v>
      </c>
      <c r="B27" s="12" t="s">
        <v>52</v>
      </c>
      <c r="C27" s="80">
        <v>38284</v>
      </c>
      <c r="D27" s="84">
        <v>38335</v>
      </c>
      <c r="E27" s="74">
        <v>525</v>
      </c>
      <c r="F27" s="73">
        <f t="shared" si="0"/>
        <v>50</v>
      </c>
    </row>
    <row r="28" spans="1:6" ht="13.5" thickBot="1">
      <c r="A28" s="8" t="s">
        <v>21</v>
      </c>
      <c r="B28" s="11" t="s">
        <v>53</v>
      </c>
      <c r="C28" s="82">
        <v>38295</v>
      </c>
      <c r="D28" s="83">
        <v>38315</v>
      </c>
      <c r="E28" s="72">
        <v>180</v>
      </c>
      <c r="F28" s="75">
        <f t="shared" si="0"/>
        <v>20</v>
      </c>
    </row>
    <row r="29" spans="1:6" ht="13.5" thickBot="1">
      <c r="A29" s="40" t="s">
        <v>22</v>
      </c>
      <c r="B29" s="39"/>
      <c r="C29" s="85"/>
      <c r="D29" s="86"/>
      <c r="E29" s="76">
        <f>SUM(E7:E28)</f>
        <v>7565</v>
      </c>
      <c r="F29" s="77"/>
    </row>
  </sheetData>
  <printOptions/>
  <pageMargins left="0.75" right="0.75" top="1" bottom="1" header="0.5" footer="0.5"/>
  <pageSetup fitToHeight="1" fitToWidth="1" horizontalDpi="600" verticalDpi="600" orientation="landscape" scale="8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5"/>
  <sheetViews>
    <sheetView workbookViewId="0" topLeftCell="A1">
      <selection activeCell="B1" sqref="B1"/>
    </sheetView>
  </sheetViews>
  <sheetFormatPr defaultColWidth="9.140625" defaultRowHeight="12.75"/>
  <cols>
    <col min="1" max="1" width="30.00390625" style="0" bestFit="1" customWidth="1"/>
    <col min="2" max="2" width="15.57421875" style="0" customWidth="1"/>
    <col min="3" max="4" width="14.57421875" style="0" customWidth="1"/>
    <col min="5" max="7" width="16.57421875" style="0" customWidth="1"/>
    <col min="8" max="8" width="10.28125" style="0" customWidth="1"/>
  </cols>
  <sheetData>
    <row r="1" spans="1:3" ht="15.75">
      <c r="A1" s="66" t="s">
        <v>0</v>
      </c>
      <c r="B1" s="2"/>
      <c r="C1" s="2"/>
    </row>
    <row r="2" spans="1:3" ht="15.75">
      <c r="A2" s="66" t="s">
        <v>64</v>
      </c>
      <c r="B2" s="2"/>
      <c r="C2" s="2"/>
    </row>
    <row r="3" spans="1:3" ht="15">
      <c r="A3" s="67" t="s">
        <v>1</v>
      </c>
      <c r="B3" s="2"/>
      <c r="C3" s="2"/>
    </row>
    <row r="4" spans="1:3" ht="15">
      <c r="A4" s="1"/>
      <c r="B4" s="2"/>
      <c r="C4" s="2"/>
    </row>
    <row r="5" spans="1:3" ht="13.5" thickBot="1">
      <c r="A5" s="3" t="s">
        <v>63</v>
      </c>
      <c r="B5" s="4"/>
      <c r="C5" s="4"/>
    </row>
    <row r="6" spans="1:8" ht="26.25" thickBot="1">
      <c r="A6" s="38" t="s">
        <v>24</v>
      </c>
      <c r="B6" s="37" t="s">
        <v>55</v>
      </c>
      <c r="C6" s="37" t="s">
        <v>56</v>
      </c>
      <c r="D6" s="37" t="s">
        <v>57</v>
      </c>
      <c r="E6" s="37" t="s">
        <v>58</v>
      </c>
      <c r="F6" s="37" t="s">
        <v>59</v>
      </c>
      <c r="G6" s="43" t="s">
        <v>60</v>
      </c>
      <c r="H6" s="42" t="s">
        <v>25</v>
      </c>
    </row>
    <row r="7" spans="1:8" ht="12.75">
      <c r="A7" s="13" t="s">
        <v>49</v>
      </c>
      <c r="B7" s="89">
        <v>0.1</v>
      </c>
      <c r="C7" s="90">
        <v>0.4</v>
      </c>
      <c r="D7" s="91">
        <v>0</v>
      </c>
      <c r="E7" s="92">
        <v>0</v>
      </c>
      <c r="F7" s="93">
        <v>0</v>
      </c>
      <c r="G7" s="94">
        <v>0.5</v>
      </c>
      <c r="H7" s="95">
        <f aca="true" t="shared" si="0" ref="H7:H12">SUM(B7:G7)</f>
        <v>1</v>
      </c>
    </row>
    <row r="8" spans="1:8" ht="12.75">
      <c r="A8" s="14" t="s">
        <v>50</v>
      </c>
      <c r="B8" s="96">
        <v>0.1</v>
      </c>
      <c r="C8" s="97">
        <v>0.4</v>
      </c>
      <c r="D8" s="98">
        <v>0</v>
      </c>
      <c r="E8" s="99">
        <v>0.1</v>
      </c>
      <c r="F8" s="100">
        <v>0</v>
      </c>
      <c r="G8" s="101">
        <v>0.4</v>
      </c>
      <c r="H8" s="95">
        <f t="shared" si="0"/>
        <v>1</v>
      </c>
    </row>
    <row r="9" spans="1:8" ht="12.75">
      <c r="A9" s="14" t="s">
        <v>51</v>
      </c>
      <c r="B9" s="89">
        <v>0.2</v>
      </c>
      <c r="C9" s="102">
        <v>0</v>
      </c>
      <c r="D9" s="103">
        <v>0.5</v>
      </c>
      <c r="E9" s="104">
        <v>0</v>
      </c>
      <c r="F9" s="105">
        <v>0</v>
      </c>
      <c r="G9" s="106">
        <v>0.3</v>
      </c>
      <c r="H9" s="95">
        <f t="shared" si="0"/>
        <v>1</v>
      </c>
    </row>
    <row r="10" spans="1:8" ht="12.75">
      <c r="A10" s="14" t="s">
        <v>52</v>
      </c>
      <c r="B10" s="96">
        <v>0.1</v>
      </c>
      <c r="C10" s="97">
        <v>0</v>
      </c>
      <c r="D10" s="98">
        <v>0</v>
      </c>
      <c r="E10" s="99">
        <v>0.6</v>
      </c>
      <c r="F10" s="100">
        <v>0</v>
      </c>
      <c r="G10" s="101">
        <v>0.3</v>
      </c>
      <c r="H10" s="95">
        <f t="shared" si="0"/>
        <v>1</v>
      </c>
    </row>
    <row r="11" spans="1:8" ht="12.75">
      <c r="A11" s="14" t="s">
        <v>53</v>
      </c>
      <c r="B11" s="89">
        <v>0.2</v>
      </c>
      <c r="C11" s="102">
        <v>0.1</v>
      </c>
      <c r="D11" s="103">
        <v>0.4</v>
      </c>
      <c r="E11" s="104">
        <v>0</v>
      </c>
      <c r="F11" s="105">
        <v>0</v>
      </c>
      <c r="G11" s="106">
        <v>0.3</v>
      </c>
      <c r="H11" s="95">
        <f t="shared" si="0"/>
        <v>1</v>
      </c>
    </row>
    <row r="12" spans="1:8" ht="13.5" thickBot="1">
      <c r="A12" s="14" t="s">
        <v>54</v>
      </c>
      <c r="B12" s="96">
        <v>0.1</v>
      </c>
      <c r="C12" s="107">
        <v>0.2</v>
      </c>
      <c r="D12" s="98">
        <v>0</v>
      </c>
      <c r="E12" s="108">
        <v>0</v>
      </c>
      <c r="F12" s="109">
        <v>0.4</v>
      </c>
      <c r="G12" s="101">
        <v>0.3</v>
      </c>
      <c r="H12" s="110">
        <f t="shared" si="0"/>
        <v>1</v>
      </c>
    </row>
    <row r="13" spans="1:8" ht="13.5" thickBot="1">
      <c r="A13" s="88" t="s">
        <v>26</v>
      </c>
      <c r="B13" s="112">
        <v>350</v>
      </c>
      <c r="C13" s="112">
        <v>250</v>
      </c>
      <c r="D13" s="112">
        <v>300</v>
      </c>
      <c r="E13" s="112">
        <v>275</v>
      </c>
      <c r="F13" s="112">
        <v>225</v>
      </c>
      <c r="G13" s="113">
        <v>125</v>
      </c>
      <c r="H13" s="111"/>
    </row>
    <row r="15" ht="12.75">
      <c r="F15" s="22"/>
    </row>
  </sheetData>
  <printOptions/>
  <pageMargins left="0.75" right="0.75" top="1" bottom="1" header="0.5" footer="0.5"/>
  <pageSetup fitToHeight="1" fitToWidth="1" horizontalDpi="600" verticalDpi="600" orientation="landscape" scale="89" r:id="rId2"/>
  <ignoredErrors>
    <ignoredError sqref="H7:H1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31"/>
  <sheetViews>
    <sheetView workbookViewId="0" topLeftCell="A1">
      <selection activeCell="A4" sqref="A4"/>
    </sheetView>
  </sheetViews>
  <sheetFormatPr defaultColWidth="9.140625" defaultRowHeight="12.75"/>
  <cols>
    <col min="1" max="1" width="28.00390625" style="0" customWidth="1"/>
    <col min="2" max="2" width="12.7109375" style="0" customWidth="1"/>
    <col min="3" max="3" width="13.00390625" style="0" customWidth="1"/>
    <col min="4" max="4" width="13.57421875" style="0" customWidth="1"/>
    <col min="5" max="5" width="12.7109375" style="0" customWidth="1"/>
    <col min="6" max="6" width="14.140625" style="0" customWidth="1"/>
    <col min="7" max="7" width="14.57421875" style="0" customWidth="1"/>
    <col min="8" max="8" width="14.421875" style="0" customWidth="1"/>
    <col min="9" max="9" width="14.00390625" style="0" customWidth="1"/>
  </cols>
  <sheetData>
    <row r="1" ht="15.75">
      <c r="A1" s="66" t="s">
        <v>0</v>
      </c>
    </row>
    <row r="2" ht="15.75">
      <c r="A2" s="66" t="s">
        <v>64</v>
      </c>
    </row>
    <row r="3" ht="12.75">
      <c r="A3" s="67" t="s">
        <v>1</v>
      </c>
    </row>
    <row r="4" spans="2:9" ht="12.75">
      <c r="B4" s="15"/>
      <c r="I4" s="23"/>
    </row>
    <row r="5" spans="1:9" ht="13.5" thickBot="1">
      <c r="A5" s="3"/>
      <c r="B5" s="15"/>
      <c r="I5" s="23"/>
    </row>
    <row r="6" spans="1:9" ht="39" thickBot="1">
      <c r="A6" s="36" t="s">
        <v>23</v>
      </c>
      <c r="B6" s="37" t="str">
        <f>'Project Parameters'!B6</f>
        <v>General
Partner</v>
      </c>
      <c r="C6" s="37" t="str">
        <f>'Project Parameters'!C6</f>
        <v>Business Lawyer</v>
      </c>
      <c r="D6" s="37" t="str">
        <f>'Project Parameters'!D6</f>
        <v>Defense Litigator</v>
      </c>
      <c r="E6" s="37" t="str">
        <f>'Project Parameters'!E6</f>
        <v>Intellectual Property Lawyer</v>
      </c>
      <c r="F6" s="37" t="str">
        <f>'Project Parameters'!F6</f>
        <v>Bankruptcy Lawyer</v>
      </c>
      <c r="G6" s="37" t="str">
        <f>'Project Parameters'!G6</f>
        <v>Administration Staff</v>
      </c>
      <c r="H6" s="41" t="s">
        <v>32</v>
      </c>
      <c r="I6" s="35" t="s">
        <v>33</v>
      </c>
    </row>
    <row r="7" spans="1:9" ht="12.75">
      <c r="A7" s="20" t="s">
        <v>2</v>
      </c>
      <c r="B7" s="114">
        <f>IF(Actuals!$B7='Project Parameters'!$A$7,'Project Parameters'!B$7*'Project Parameters'!B$13*Actuals!$E7,IF(Actuals!$B7='Project Parameters'!$A$8,'Project Parameters'!B$8*'Project Parameters'!B$13*Actuals!$E7,IF(Actuals!$B7='Project Parameters'!$A$9,'Project Parameters'!B$9*'Project Parameters'!B$13*Actuals!$E7,IF(Actuals!$B7='Project Parameters'!$A$10,'Project Parameters'!B$10*'Project Parameters'!B$13*Actuals!$E7,IF(Actuals!$B7='Project Parameters'!$A$11,'Project Parameters'!B$11*'Project Parameters'!B$13*Actuals!$E7,IF(Actuals!$B7='Project Parameters'!$A$12,'Project Parameters'!B$12*'Project Parameters'!B$13*Actuals!$E7,error))))))</f>
        <v>7000</v>
      </c>
      <c r="C7" s="116">
        <f>IF(Actuals!$B7='Project Parameters'!$A$7,'Project Parameters'!C$7*'Project Parameters'!C$13*Actuals!$E7,IF(Actuals!$B7='Project Parameters'!$A$8,'Project Parameters'!C$8*'Project Parameters'!C$13*Actuals!$E7,IF(Actuals!$B7='Project Parameters'!$A$9,'Project Parameters'!C$9*'Project Parameters'!C$13*Actuals!$E7,IF(Actuals!$B7='Project Parameters'!$A$10,'Project Parameters'!C$10*'Project Parameters'!C$13*Actuals!$E7,IF(Actuals!$B7='Project Parameters'!$A$11,'Project Parameters'!C$11*'Project Parameters'!C$13*Actuals!$E7,IF(Actuals!$B7='Project Parameters'!$A$12,'Project Parameters'!C$12*'Project Parameters'!C$13*Actuals!$E7,error))))))</f>
        <v>20000</v>
      </c>
      <c r="D7" s="116">
        <f>IF(Actuals!$B7='Project Parameters'!$A$7,'Project Parameters'!D$7*'Project Parameters'!D$13*Actuals!$E7,IF(Actuals!$B7='Project Parameters'!$A$8,'Project Parameters'!D$8*'Project Parameters'!D$13*Actuals!$E7,IF(Actuals!$B7='Project Parameters'!$A$9,'Project Parameters'!D$9*'Project Parameters'!D$13*Actuals!$E7,IF(Actuals!$B7='Project Parameters'!$A$10,'Project Parameters'!D$10*'Project Parameters'!D$13*Actuals!$E7,IF(Actuals!$B7='Project Parameters'!$A$11,'Project Parameters'!D$11*'Project Parameters'!D$13*Actuals!$E7,IF(Actuals!$B7='Project Parameters'!$A$12,'Project Parameters'!D$12*'Project Parameters'!D$13*Actuals!$E7,error))))))</f>
        <v>0</v>
      </c>
      <c r="E7" s="116">
        <f>IF(Actuals!$B7='Project Parameters'!$A$7,'Project Parameters'!E$7*'Project Parameters'!E$13*Actuals!$E7,IF(Actuals!$B7='Project Parameters'!$A$8,'Project Parameters'!E$8*'Project Parameters'!E$13*Actuals!$E7,IF(Actuals!$B7='Project Parameters'!$A$9,'Project Parameters'!E$9*'Project Parameters'!E$13*Actuals!$E7,IF(Actuals!$B7='Project Parameters'!$A$10,'Project Parameters'!E$10*'Project Parameters'!E$13*Actuals!$E7,IF(Actuals!$B7='Project Parameters'!$A$11,'Project Parameters'!E$11*'Project Parameters'!E$13*Actuals!$E7,IF(Actuals!$B7='Project Parameters'!$A$12,'Project Parameters'!E$12*'Project Parameters'!E$13*Actuals!$E7,error))))))</f>
        <v>0</v>
      </c>
      <c r="F7" s="116">
        <f>IF(Actuals!$B7='Project Parameters'!$A$7,'Project Parameters'!F$7*'Project Parameters'!F$13*Actuals!$E7,IF(Actuals!$B7='Project Parameters'!$A$8,'Project Parameters'!F$8*'Project Parameters'!F$13*Actuals!$E7,IF(Actuals!$B7='Project Parameters'!$A$9,'Project Parameters'!F$9*'Project Parameters'!F$13*Actuals!$E7,IF(Actuals!$B7='Project Parameters'!$A$10,'Project Parameters'!F$10*'Project Parameters'!F$13*Actuals!$E7,IF(Actuals!$B7='Project Parameters'!$A$11,'Project Parameters'!F$11*'Project Parameters'!F$13*Actuals!$E7,IF(Actuals!$B7='Project Parameters'!$A$12,'Project Parameters'!F$12*'Project Parameters'!F$13*Actuals!$E7,error))))))</f>
        <v>0</v>
      </c>
      <c r="G7" s="116">
        <f>IF(Actuals!$B7='Project Parameters'!$A$7,'Project Parameters'!G$7*'Project Parameters'!G$13*Actuals!$E7,IF(Actuals!$B7='Project Parameters'!$A$8,'Project Parameters'!G$8*'Project Parameters'!G$13*Actuals!$E7,IF(Actuals!$B7='Project Parameters'!$A$9,'Project Parameters'!G$9*'Project Parameters'!G$13*Actuals!$E7,IF(Actuals!$B7='Project Parameters'!$A$10,'Project Parameters'!G$10*'Project Parameters'!G$13*Actuals!$E7,IF(Actuals!$B7='Project Parameters'!$A$11,'Project Parameters'!G$11*'Project Parameters'!G$13*Actuals!$E7,IF(Actuals!$B7='Project Parameters'!$A$12,'Project Parameters'!G$12*'Project Parameters'!G$13*Actuals!$E7,error))))))</f>
        <v>12500</v>
      </c>
      <c r="H7" s="118">
        <f>MONTH(Actuals!D7)</f>
        <v>3</v>
      </c>
      <c r="I7" s="17">
        <f aca="true" t="shared" si="0" ref="I7:I28">SUM(B7:G7)</f>
        <v>39500</v>
      </c>
    </row>
    <row r="8" spans="1:9" ht="12.75">
      <c r="A8" s="21" t="s">
        <v>3</v>
      </c>
      <c r="B8" s="115">
        <f>IF(Actuals!$B8='Project Parameters'!$A$7,'Project Parameters'!B$7*'Project Parameters'!B$13*Actuals!$E8,IF(Actuals!$B8='Project Parameters'!$A$8,'Project Parameters'!B$8*'Project Parameters'!B$13*Actuals!$E8,IF(Actuals!$B8='Project Parameters'!$A$9,'Project Parameters'!B$9*'Project Parameters'!B$13*Actuals!$E8,IF(Actuals!$B8='Project Parameters'!$A$10,'Project Parameters'!B$10*'Project Parameters'!B$13*Actuals!$E8,IF(Actuals!$B8='Project Parameters'!$A$11,'Project Parameters'!B$11*'Project Parameters'!B$13*Actuals!$E8,IF(Actuals!$B8='Project Parameters'!$A$12,'Project Parameters'!B$12*'Project Parameters'!B$13*Actuals!$E8,error))))))</f>
        <v>14000</v>
      </c>
      <c r="C8" s="117">
        <f>IF(Actuals!$B8='Project Parameters'!$A$7,'Project Parameters'!C$7*'Project Parameters'!C$13*Actuals!$E8,IF(Actuals!$B8='Project Parameters'!$A$8,'Project Parameters'!C$8*'Project Parameters'!C$13*Actuals!$E8,IF(Actuals!$B8='Project Parameters'!$A$9,'Project Parameters'!C$9*'Project Parameters'!C$13*Actuals!$E8,IF(Actuals!$B8='Project Parameters'!$A$10,'Project Parameters'!C$10*'Project Parameters'!C$13*Actuals!$E8,IF(Actuals!$B8='Project Parameters'!$A$11,'Project Parameters'!C$11*'Project Parameters'!C$13*Actuals!$E8,IF(Actuals!$B8='Project Parameters'!$A$12,'Project Parameters'!C$12*'Project Parameters'!C$13*Actuals!$E8,error))))))</f>
        <v>40000</v>
      </c>
      <c r="D8" s="117">
        <f>IF(Actuals!$B8='Project Parameters'!$A$7,'Project Parameters'!D$7*'Project Parameters'!D$13*Actuals!$E8,IF(Actuals!$B8='Project Parameters'!$A$8,'Project Parameters'!D$8*'Project Parameters'!D$13*Actuals!$E8,IF(Actuals!$B8='Project Parameters'!$A$9,'Project Parameters'!D$9*'Project Parameters'!D$13*Actuals!$E8,IF(Actuals!$B8='Project Parameters'!$A$10,'Project Parameters'!D$10*'Project Parameters'!D$13*Actuals!$E8,IF(Actuals!$B8='Project Parameters'!$A$11,'Project Parameters'!D$11*'Project Parameters'!D$13*Actuals!$E8,IF(Actuals!$B8='Project Parameters'!$A$12,'Project Parameters'!D$12*'Project Parameters'!D$13*Actuals!$E8,error))))))</f>
        <v>0</v>
      </c>
      <c r="E8" s="117">
        <f>IF(Actuals!$B8='Project Parameters'!$A$7,'Project Parameters'!E$7*'Project Parameters'!E$13*Actuals!$E8,IF(Actuals!$B8='Project Parameters'!$A$8,'Project Parameters'!E$8*'Project Parameters'!E$13*Actuals!$E8,IF(Actuals!$B8='Project Parameters'!$A$9,'Project Parameters'!E$9*'Project Parameters'!E$13*Actuals!$E8,IF(Actuals!$B8='Project Parameters'!$A$10,'Project Parameters'!E$10*'Project Parameters'!E$13*Actuals!$E8,IF(Actuals!$B8='Project Parameters'!$A$11,'Project Parameters'!E$11*'Project Parameters'!E$13*Actuals!$E8,IF(Actuals!$B8='Project Parameters'!$A$12,'Project Parameters'!E$12*'Project Parameters'!E$13*Actuals!$E8,error))))))</f>
        <v>11000</v>
      </c>
      <c r="F8" s="117">
        <f>IF(Actuals!$B8='Project Parameters'!$A$7,'Project Parameters'!F$7*'Project Parameters'!F$13*Actuals!$E8,IF(Actuals!$B8='Project Parameters'!$A$8,'Project Parameters'!F$8*'Project Parameters'!F$13*Actuals!$E8,IF(Actuals!$B8='Project Parameters'!$A$9,'Project Parameters'!F$9*'Project Parameters'!F$13*Actuals!$E8,IF(Actuals!$B8='Project Parameters'!$A$10,'Project Parameters'!F$10*'Project Parameters'!F$13*Actuals!$E8,IF(Actuals!$B8='Project Parameters'!$A$11,'Project Parameters'!F$11*'Project Parameters'!F$13*Actuals!$E8,IF(Actuals!$B8='Project Parameters'!$A$12,'Project Parameters'!F$12*'Project Parameters'!F$13*Actuals!$E8,error))))))</f>
        <v>0</v>
      </c>
      <c r="G8" s="117">
        <f>IF(Actuals!$B8='Project Parameters'!$A$7,'Project Parameters'!G$7*'Project Parameters'!G$13*Actuals!$E8,IF(Actuals!$B8='Project Parameters'!$A$8,'Project Parameters'!G$8*'Project Parameters'!G$13*Actuals!$E8,IF(Actuals!$B8='Project Parameters'!$A$9,'Project Parameters'!G$9*'Project Parameters'!G$13*Actuals!$E8,IF(Actuals!$B8='Project Parameters'!$A$10,'Project Parameters'!G$10*'Project Parameters'!G$13*Actuals!$E8,IF(Actuals!$B8='Project Parameters'!$A$11,'Project Parameters'!G$11*'Project Parameters'!G$13*Actuals!$E8,IF(Actuals!$B8='Project Parameters'!$A$12,'Project Parameters'!G$12*'Project Parameters'!G$13*Actuals!$E8,error))))))</f>
        <v>20000</v>
      </c>
      <c r="H8" s="119">
        <f>MONTH(Actuals!D8)</f>
        <v>2</v>
      </c>
      <c r="I8" s="18">
        <f t="shared" si="0"/>
        <v>85000</v>
      </c>
    </row>
    <row r="9" spans="1:9" ht="12.75">
      <c r="A9" s="21" t="s">
        <v>61</v>
      </c>
      <c r="B9" s="115">
        <f>IF(Actuals!$B9='Project Parameters'!$A$7,'Project Parameters'!B$7*'Project Parameters'!B$13*Actuals!$E9,IF(Actuals!$B9='Project Parameters'!$A$8,'Project Parameters'!B$8*'Project Parameters'!B$13*Actuals!$E9,IF(Actuals!$B9='Project Parameters'!$A$9,'Project Parameters'!B$9*'Project Parameters'!B$13*Actuals!$E9,IF(Actuals!$B9='Project Parameters'!$A$10,'Project Parameters'!B$10*'Project Parameters'!B$13*Actuals!$E9,IF(Actuals!$B9='Project Parameters'!$A$11,'Project Parameters'!B$11*'Project Parameters'!B$13*Actuals!$E9,IF(Actuals!$B9='Project Parameters'!$A$12,'Project Parameters'!B$12*'Project Parameters'!B$13*Actuals!$E9,error))))))</f>
        <v>35000</v>
      </c>
      <c r="C9" s="117">
        <f>IF(Actuals!$B9='Project Parameters'!$A$7,'Project Parameters'!C$7*'Project Parameters'!C$13*Actuals!$E9,IF(Actuals!$B9='Project Parameters'!$A$8,'Project Parameters'!C$8*'Project Parameters'!C$13*Actuals!$E9,IF(Actuals!$B9='Project Parameters'!$A$9,'Project Parameters'!C$9*'Project Parameters'!C$13*Actuals!$E9,IF(Actuals!$B9='Project Parameters'!$A$10,'Project Parameters'!C$10*'Project Parameters'!C$13*Actuals!$E9,IF(Actuals!$B9='Project Parameters'!$A$11,'Project Parameters'!C$11*'Project Parameters'!C$13*Actuals!$E9,IF(Actuals!$B9='Project Parameters'!$A$12,'Project Parameters'!C$12*'Project Parameters'!C$13*Actuals!$E9,error))))))</f>
        <v>0</v>
      </c>
      <c r="D9" s="117">
        <f>IF(Actuals!$B9='Project Parameters'!$A$7,'Project Parameters'!D$7*'Project Parameters'!D$13*Actuals!$E9,IF(Actuals!$B9='Project Parameters'!$A$8,'Project Parameters'!D$8*'Project Parameters'!D$13*Actuals!$E9,IF(Actuals!$B9='Project Parameters'!$A$9,'Project Parameters'!D$9*'Project Parameters'!D$13*Actuals!$E9,IF(Actuals!$B9='Project Parameters'!$A$10,'Project Parameters'!D$10*'Project Parameters'!D$13*Actuals!$E9,IF(Actuals!$B9='Project Parameters'!$A$11,'Project Parameters'!D$11*'Project Parameters'!D$13*Actuals!$E9,IF(Actuals!$B9='Project Parameters'!$A$12,'Project Parameters'!D$12*'Project Parameters'!D$13*Actuals!$E9,error))))))</f>
        <v>75000</v>
      </c>
      <c r="E9" s="117">
        <f>IF(Actuals!$B9='Project Parameters'!$A$7,'Project Parameters'!E$7*'Project Parameters'!E$13*Actuals!$E9,IF(Actuals!$B9='Project Parameters'!$A$8,'Project Parameters'!E$8*'Project Parameters'!E$13*Actuals!$E9,IF(Actuals!$B9='Project Parameters'!$A$9,'Project Parameters'!E$9*'Project Parameters'!E$13*Actuals!$E9,IF(Actuals!$B9='Project Parameters'!$A$10,'Project Parameters'!E$10*'Project Parameters'!E$13*Actuals!$E9,IF(Actuals!$B9='Project Parameters'!$A$11,'Project Parameters'!E$11*'Project Parameters'!E$13*Actuals!$E9,IF(Actuals!$B9='Project Parameters'!$A$12,'Project Parameters'!E$12*'Project Parameters'!E$13*Actuals!$E9,error))))))</f>
        <v>0</v>
      </c>
      <c r="F9" s="117">
        <f>IF(Actuals!$B9='Project Parameters'!$A$7,'Project Parameters'!F$7*'Project Parameters'!F$13*Actuals!$E9,IF(Actuals!$B9='Project Parameters'!$A$8,'Project Parameters'!F$8*'Project Parameters'!F$13*Actuals!$E9,IF(Actuals!$B9='Project Parameters'!$A$9,'Project Parameters'!F$9*'Project Parameters'!F$13*Actuals!$E9,IF(Actuals!$B9='Project Parameters'!$A$10,'Project Parameters'!F$10*'Project Parameters'!F$13*Actuals!$E9,IF(Actuals!$B9='Project Parameters'!$A$11,'Project Parameters'!F$11*'Project Parameters'!F$13*Actuals!$E9,IF(Actuals!$B9='Project Parameters'!$A$12,'Project Parameters'!F$12*'Project Parameters'!F$13*Actuals!$E9,error))))))</f>
        <v>0</v>
      </c>
      <c r="G9" s="117">
        <f>IF(Actuals!$B9='Project Parameters'!$A$7,'Project Parameters'!G$7*'Project Parameters'!G$13*Actuals!$E9,IF(Actuals!$B9='Project Parameters'!$A$8,'Project Parameters'!G$8*'Project Parameters'!G$13*Actuals!$E9,IF(Actuals!$B9='Project Parameters'!$A$9,'Project Parameters'!G$9*'Project Parameters'!G$13*Actuals!$E9,IF(Actuals!$B9='Project Parameters'!$A$10,'Project Parameters'!G$10*'Project Parameters'!G$13*Actuals!$E9,IF(Actuals!$B9='Project Parameters'!$A$11,'Project Parameters'!G$11*'Project Parameters'!G$13*Actuals!$E9,IF(Actuals!$B9='Project Parameters'!$A$12,'Project Parameters'!G$12*'Project Parameters'!G$13*Actuals!$E9,error))))))</f>
        <v>18750</v>
      </c>
      <c r="H9" s="119">
        <f>MONTH(Actuals!D9)</f>
        <v>4</v>
      </c>
      <c r="I9" s="18">
        <f t="shared" si="0"/>
        <v>128750</v>
      </c>
    </row>
    <row r="10" spans="1:9" ht="12.75">
      <c r="A10" s="21" t="s">
        <v>4</v>
      </c>
      <c r="B10" s="115">
        <f>IF(Actuals!$B10='Project Parameters'!$A$7,'Project Parameters'!B$7*'Project Parameters'!B$13*Actuals!$E10,IF(Actuals!$B10='Project Parameters'!$A$8,'Project Parameters'!B$8*'Project Parameters'!B$13*Actuals!$E10,IF(Actuals!$B10='Project Parameters'!$A$9,'Project Parameters'!B$9*'Project Parameters'!B$13*Actuals!$E10,IF(Actuals!$B10='Project Parameters'!$A$10,'Project Parameters'!B$10*'Project Parameters'!B$13*Actuals!$E10,IF(Actuals!$B10='Project Parameters'!$A$11,'Project Parameters'!B$11*'Project Parameters'!B$13*Actuals!$E10,IF(Actuals!$B10='Project Parameters'!$A$12,'Project Parameters'!B$12*'Project Parameters'!B$13*Actuals!$E10,error))))))</f>
        <v>5250</v>
      </c>
      <c r="C10" s="117">
        <f>IF(Actuals!$B10='Project Parameters'!$A$7,'Project Parameters'!C$7*'Project Parameters'!C$13*Actuals!$E10,IF(Actuals!$B10='Project Parameters'!$A$8,'Project Parameters'!C$8*'Project Parameters'!C$13*Actuals!$E10,IF(Actuals!$B10='Project Parameters'!$A$9,'Project Parameters'!C$9*'Project Parameters'!C$13*Actuals!$E10,IF(Actuals!$B10='Project Parameters'!$A$10,'Project Parameters'!C$10*'Project Parameters'!C$13*Actuals!$E10,IF(Actuals!$B10='Project Parameters'!$A$11,'Project Parameters'!C$11*'Project Parameters'!C$13*Actuals!$E10,IF(Actuals!$B10='Project Parameters'!$A$12,'Project Parameters'!C$12*'Project Parameters'!C$13*Actuals!$E10,error))))))</f>
        <v>0</v>
      </c>
      <c r="D10" s="117">
        <f>IF(Actuals!$B10='Project Parameters'!$A$7,'Project Parameters'!D$7*'Project Parameters'!D$13*Actuals!$E10,IF(Actuals!$B10='Project Parameters'!$A$8,'Project Parameters'!D$8*'Project Parameters'!D$13*Actuals!$E10,IF(Actuals!$B10='Project Parameters'!$A$9,'Project Parameters'!D$9*'Project Parameters'!D$13*Actuals!$E10,IF(Actuals!$B10='Project Parameters'!$A$10,'Project Parameters'!D$10*'Project Parameters'!D$13*Actuals!$E10,IF(Actuals!$B10='Project Parameters'!$A$11,'Project Parameters'!D$11*'Project Parameters'!D$13*Actuals!$E10,IF(Actuals!$B10='Project Parameters'!$A$12,'Project Parameters'!D$12*'Project Parameters'!D$13*Actuals!$E10,error))))))</f>
        <v>0</v>
      </c>
      <c r="E10" s="117">
        <f>IF(Actuals!$B10='Project Parameters'!$A$7,'Project Parameters'!E$7*'Project Parameters'!E$13*Actuals!$E10,IF(Actuals!$B10='Project Parameters'!$A$8,'Project Parameters'!E$8*'Project Parameters'!E$13*Actuals!$E10,IF(Actuals!$B10='Project Parameters'!$A$9,'Project Parameters'!E$9*'Project Parameters'!E$13*Actuals!$E10,IF(Actuals!$B10='Project Parameters'!$A$10,'Project Parameters'!E$10*'Project Parameters'!E$13*Actuals!$E10,IF(Actuals!$B10='Project Parameters'!$A$11,'Project Parameters'!E$11*'Project Parameters'!E$13*Actuals!$E10,IF(Actuals!$B10='Project Parameters'!$A$12,'Project Parameters'!E$12*'Project Parameters'!E$13*Actuals!$E10,error))))))</f>
        <v>24750</v>
      </c>
      <c r="F10" s="117">
        <f>IF(Actuals!$B10='Project Parameters'!$A$7,'Project Parameters'!F$7*'Project Parameters'!F$13*Actuals!$E10,IF(Actuals!$B10='Project Parameters'!$A$8,'Project Parameters'!F$8*'Project Parameters'!F$13*Actuals!$E10,IF(Actuals!$B10='Project Parameters'!$A$9,'Project Parameters'!F$9*'Project Parameters'!F$13*Actuals!$E10,IF(Actuals!$B10='Project Parameters'!$A$10,'Project Parameters'!F$10*'Project Parameters'!F$13*Actuals!$E10,IF(Actuals!$B10='Project Parameters'!$A$11,'Project Parameters'!F$11*'Project Parameters'!F$13*Actuals!$E10,IF(Actuals!$B10='Project Parameters'!$A$12,'Project Parameters'!F$12*'Project Parameters'!F$13*Actuals!$E10,error))))))</f>
        <v>0</v>
      </c>
      <c r="G10" s="117">
        <f>IF(Actuals!$B10='Project Parameters'!$A$7,'Project Parameters'!G$7*'Project Parameters'!G$13*Actuals!$E10,IF(Actuals!$B10='Project Parameters'!$A$8,'Project Parameters'!G$8*'Project Parameters'!G$13*Actuals!$E10,IF(Actuals!$B10='Project Parameters'!$A$9,'Project Parameters'!G$9*'Project Parameters'!G$13*Actuals!$E10,IF(Actuals!$B10='Project Parameters'!$A$10,'Project Parameters'!G$10*'Project Parameters'!G$13*Actuals!$E10,IF(Actuals!$B10='Project Parameters'!$A$11,'Project Parameters'!G$11*'Project Parameters'!G$13*Actuals!$E10,IF(Actuals!$B10='Project Parameters'!$A$12,'Project Parameters'!G$12*'Project Parameters'!G$13*Actuals!$E10,error))))))</f>
        <v>5625</v>
      </c>
      <c r="H10" s="119">
        <f>MONTH(Actuals!D10)</f>
        <v>4</v>
      </c>
      <c r="I10" s="18">
        <f t="shared" si="0"/>
        <v>35625</v>
      </c>
    </row>
    <row r="11" spans="1:9" ht="12.75">
      <c r="A11" s="21" t="s">
        <v>5</v>
      </c>
      <c r="B11" s="115">
        <f>IF(Actuals!$B11='Project Parameters'!$A$7,'Project Parameters'!B$7*'Project Parameters'!B$13*Actuals!$E11,IF(Actuals!$B11='Project Parameters'!$A$8,'Project Parameters'!B$8*'Project Parameters'!B$13*Actuals!$E11,IF(Actuals!$B11='Project Parameters'!$A$9,'Project Parameters'!B$9*'Project Parameters'!B$13*Actuals!$E11,IF(Actuals!$B11='Project Parameters'!$A$10,'Project Parameters'!B$10*'Project Parameters'!B$13*Actuals!$E11,IF(Actuals!$B11='Project Parameters'!$A$11,'Project Parameters'!B$11*'Project Parameters'!B$13*Actuals!$E11,IF(Actuals!$B11='Project Parameters'!$A$12,'Project Parameters'!B$12*'Project Parameters'!B$13*Actuals!$E11,error))))))</f>
        <v>17500</v>
      </c>
      <c r="C11" s="117">
        <f>IF(Actuals!$B11='Project Parameters'!$A$7,'Project Parameters'!C$7*'Project Parameters'!C$13*Actuals!$E11,IF(Actuals!$B11='Project Parameters'!$A$8,'Project Parameters'!C$8*'Project Parameters'!C$13*Actuals!$E11,IF(Actuals!$B11='Project Parameters'!$A$9,'Project Parameters'!C$9*'Project Parameters'!C$13*Actuals!$E11,IF(Actuals!$B11='Project Parameters'!$A$10,'Project Parameters'!C$10*'Project Parameters'!C$13*Actuals!$E11,IF(Actuals!$B11='Project Parameters'!$A$11,'Project Parameters'!C$11*'Project Parameters'!C$13*Actuals!$E11,IF(Actuals!$B11='Project Parameters'!$A$12,'Project Parameters'!C$12*'Project Parameters'!C$13*Actuals!$E11,error))))))</f>
        <v>6250</v>
      </c>
      <c r="D11" s="117">
        <f>IF(Actuals!$B11='Project Parameters'!$A$7,'Project Parameters'!D$7*'Project Parameters'!D$13*Actuals!$E11,IF(Actuals!$B11='Project Parameters'!$A$8,'Project Parameters'!D$8*'Project Parameters'!D$13*Actuals!$E11,IF(Actuals!$B11='Project Parameters'!$A$9,'Project Parameters'!D$9*'Project Parameters'!D$13*Actuals!$E11,IF(Actuals!$B11='Project Parameters'!$A$10,'Project Parameters'!D$10*'Project Parameters'!D$13*Actuals!$E11,IF(Actuals!$B11='Project Parameters'!$A$11,'Project Parameters'!D$11*'Project Parameters'!D$13*Actuals!$E11,IF(Actuals!$B11='Project Parameters'!$A$12,'Project Parameters'!D$12*'Project Parameters'!D$13*Actuals!$E11,error))))))</f>
        <v>30000</v>
      </c>
      <c r="E11" s="117">
        <f>IF(Actuals!$B11='Project Parameters'!$A$7,'Project Parameters'!E$7*'Project Parameters'!E$13*Actuals!$E11,IF(Actuals!$B11='Project Parameters'!$A$8,'Project Parameters'!E$8*'Project Parameters'!E$13*Actuals!$E11,IF(Actuals!$B11='Project Parameters'!$A$9,'Project Parameters'!E$9*'Project Parameters'!E$13*Actuals!$E11,IF(Actuals!$B11='Project Parameters'!$A$10,'Project Parameters'!E$10*'Project Parameters'!E$13*Actuals!$E11,IF(Actuals!$B11='Project Parameters'!$A$11,'Project Parameters'!E$11*'Project Parameters'!E$13*Actuals!$E11,IF(Actuals!$B11='Project Parameters'!$A$12,'Project Parameters'!E$12*'Project Parameters'!E$13*Actuals!$E11,error))))))</f>
        <v>0</v>
      </c>
      <c r="F11" s="117">
        <f>IF(Actuals!$B11='Project Parameters'!$A$7,'Project Parameters'!F$7*'Project Parameters'!F$13*Actuals!$E11,IF(Actuals!$B11='Project Parameters'!$A$8,'Project Parameters'!F$8*'Project Parameters'!F$13*Actuals!$E11,IF(Actuals!$B11='Project Parameters'!$A$9,'Project Parameters'!F$9*'Project Parameters'!F$13*Actuals!$E11,IF(Actuals!$B11='Project Parameters'!$A$10,'Project Parameters'!F$10*'Project Parameters'!F$13*Actuals!$E11,IF(Actuals!$B11='Project Parameters'!$A$11,'Project Parameters'!F$11*'Project Parameters'!F$13*Actuals!$E11,IF(Actuals!$B11='Project Parameters'!$A$12,'Project Parameters'!F$12*'Project Parameters'!F$13*Actuals!$E11,error))))))</f>
        <v>0</v>
      </c>
      <c r="G11" s="117">
        <f>IF(Actuals!$B11='Project Parameters'!$A$7,'Project Parameters'!G$7*'Project Parameters'!G$13*Actuals!$E11,IF(Actuals!$B11='Project Parameters'!$A$8,'Project Parameters'!G$8*'Project Parameters'!G$13*Actuals!$E11,IF(Actuals!$B11='Project Parameters'!$A$9,'Project Parameters'!G$9*'Project Parameters'!G$13*Actuals!$E11,IF(Actuals!$B11='Project Parameters'!$A$10,'Project Parameters'!G$10*'Project Parameters'!G$13*Actuals!$E11,IF(Actuals!$B11='Project Parameters'!$A$11,'Project Parameters'!G$11*'Project Parameters'!G$13*Actuals!$E11,IF(Actuals!$B11='Project Parameters'!$A$12,'Project Parameters'!G$12*'Project Parameters'!G$13*Actuals!$E11,error))))))</f>
        <v>9375</v>
      </c>
      <c r="H11" s="119">
        <f>MONTH(Actuals!D11)</f>
        <v>3</v>
      </c>
      <c r="I11" s="18">
        <f t="shared" si="0"/>
        <v>63125</v>
      </c>
    </row>
    <row r="12" spans="1:9" ht="12.75">
      <c r="A12" s="21" t="s">
        <v>6</v>
      </c>
      <c r="B12" s="115">
        <f>IF(Actuals!$B12='Project Parameters'!$A$7,'Project Parameters'!B$7*'Project Parameters'!B$13*Actuals!$E12,IF(Actuals!$B12='Project Parameters'!$A$8,'Project Parameters'!B$8*'Project Parameters'!B$13*Actuals!$E12,IF(Actuals!$B12='Project Parameters'!$A$9,'Project Parameters'!B$9*'Project Parameters'!B$13*Actuals!$E12,IF(Actuals!$B12='Project Parameters'!$A$10,'Project Parameters'!B$10*'Project Parameters'!B$13*Actuals!$E12,IF(Actuals!$B12='Project Parameters'!$A$11,'Project Parameters'!B$11*'Project Parameters'!B$13*Actuals!$E12,IF(Actuals!$B12='Project Parameters'!$A$12,'Project Parameters'!B$12*'Project Parameters'!B$13*Actuals!$E12,error))))))</f>
        <v>10500</v>
      </c>
      <c r="C12" s="117">
        <f>IF(Actuals!$B12='Project Parameters'!$A$7,'Project Parameters'!C$7*'Project Parameters'!C$13*Actuals!$E12,IF(Actuals!$B12='Project Parameters'!$A$8,'Project Parameters'!C$8*'Project Parameters'!C$13*Actuals!$E12,IF(Actuals!$B12='Project Parameters'!$A$9,'Project Parameters'!C$9*'Project Parameters'!C$13*Actuals!$E12,IF(Actuals!$B12='Project Parameters'!$A$10,'Project Parameters'!C$10*'Project Parameters'!C$13*Actuals!$E12,IF(Actuals!$B12='Project Parameters'!$A$11,'Project Parameters'!C$11*'Project Parameters'!C$13*Actuals!$E12,IF(Actuals!$B12='Project Parameters'!$A$12,'Project Parameters'!C$12*'Project Parameters'!C$13*Actuals!$E12,error))))))</f>
        <v>15000</v>
      </c>
      <c r="D12" s="117">
        <f>IF(Actuals!$B12='Project Parameters'!$A$7,'Project Parameters'!D$7*'Project Parameters'!D$13*Actuals!$E12,IF(Actuals!$B12='Project Parameters'!$A$8,'Project Parameters'!D$8*'Project Parameters'!D$13*Actuals!$E12,IF(Actuals!$B12='Project Parameters'!$A$9,'Project Parameters'!D$9*'Project Parameters'!D$13*Actuals!$E12,IF(Actuals!$B12='Project Parameters'!$A$10,'Project Parameters'!D$10*'Project Parameters'!D$13*Actuals!$E12,IF(Actuals!$B12='Project Parameters'!$A$11,'Project Parameters'!D$11*'Project Parameters'!D$13*Actuals!$E12,IF(Actuals!$B12='Project Parameters'!$A$12,'Project Parameters'!D$12*'Project Parameters'!D$13*Actuals!$E12,error))))))</f>
        <v>0</v>
      </c>
      <c r="E12" s="117">
        <f>IF(Actuals!$B12='Project Parameters'!$A$7,'Project Parameters'!E$7*'Project Parameters'!E$13*Actuals!$E12,IF(Actuals!$B12='Project Parameters'!$A$8,'Project Parameters'!E$8*'Project Parameters'!E$13*Actuals!$E12,IF(Actuals!$B12='Project Parameters'!$A$9,'Project Parameters'!E$9*'Project Parameters'!E$13*Actuals!$E12,IF(Actuals!$B12='Project Parameters'!$A$10,'Project Parameters'!E$10*'Project Parameters'!E$13*Actuals!$E12,IF(Actuals!$B12='Project Parameters'!$A$11,'Project Parameters'!E$11*'Project Parameters'!E$13*Actuals!$E12,IF(Actuals!$B12='Project Parameters'!$A$12,'Project Parameters'!E$12*'Project Parameters'!E$13*Actuals!$E12,error))))))</f>
        <v>0</v>
      </c>
      <c r="F12" s="117">
        <f>IF(Actuals!$B12='Project Parameters'!$A$7,'Project Parameters'!F$7*'Project Parameters'!F$13*Actuals!$E12,IF(Actuals!$B12='Project Parameters'!$A$8,'Project Parameters'!F$8*'Project Parameters'!F$13*Actuals!$E12,IF(Actuals!$B12='Project Parameters'!$A$9,'Project Parameters'!F$9*'Project Parameters'!F$13*Actuals!$E12,IF(Actuals!$B12='Project Parameters'!$A$10,'Project Parameters'!F$10*'Project Parameters'!F$13*Actuals!$E12,IF(Actuals!$B12='Project Parameters'!$A$11,'Project Parameters'!F$11*'Project Parameters'!F$13*Actuals!$E12,IF(Actuals!$B12='Project Parameters'!$A$12,'Project Parameters'!F$12*'Project Parameters'!F$13*Actuals!$E12,error))))))</f>
        <v>27000</v>
      </c>
      <c r="G12" s="117">
        <f>IF(Actuals!$B12='Project Parameters'!$A$7,'Project Parameters'!G$7*'Project Parameters'!G$13*Actuals!$E12,IF(Actuals!$B12='Project Parameters'!$A$8,'Project Parameters'!G$8*'Project Parameters'!G$13*Actuals!$E12,IF(Actuals!$B12='Project Parameters'!$A$9,'Project Parameters'!G$9*'Project Parameters'!G$13*Actuals!$E12,IF(Actuals!$B12='Project Parameters'!$A$10,'Project Parameters'!G$10*'Project Parameters'!G$13*Actuals!$E12,IF(Actuals!$B12='Project Parameters'!$A$11,'Project Parameters'!G$11*'Project Parameters'!G$13*Actuals!$E12,IF(Actuals!$B12='Project Parameters'!$A$12,'Project Parameters'!G$12*'Project Parameters'!G$13*Actuals!$E12,error))))))</f>
        <v>11250</v>
      </c>
      <c r="H12" s="119">
        <f>MONTH(Actuals!D12)</f>
        <v>4</v>
      </c>
      <c r="I12" s="18">
        <f t="shared" si="0"/>
        <v>63750</v>
      </c>
    </row>
    <row r="13" spans="1:9" ht="12.75">
      <c r="A13" s="21" t="s">
        <v>7</v>
      </c>
      <c r="B13" s="115">
        <f>IF(Actuals!$B13='Project Parameters'!$A$7,'Project Parameters'!B$7*'Project Parameters'!B$13*Actuals!$E13,IF(Actuals!$B13='Project Parameters'!$A$8,'Project Parameters'!B$8*'Project Parameters'!B$13*Actuals!$E13,IF(Actuals!$B13='Project Parameters'!$A$9,'Project Parameters'!B$9*'Project Parameters'!B$13*Actuals!$E13,IF(Actuals!$B13='Project Parameters'!$A$10,'Project Parameters'!B$10*'Project Parameters'!B$13*Actuals!$E13,IF(Actuals!$B13='Project Parameters'!$A$11,'Project Parameters'!B$11*'Project Parameters'!B$13*Actuals!$E13,IF(Actuals!$B13='Project Parameters'!$A$12,'Project Parameters'!B$12*'Project Parameters'!B$13*Actuals!$E13,error))))))</f>
        <v>17500</v>
      </c>
      <c r="C13" s="117">
        <f>IF(Actuals!$B13='Project Parameters'!$A$7,'Project Parameters'!C$7*'Project Parameters'!C$13*Actuals!$E13,IF(Actuals!$B13='Project Parameters'!$A$8,'Project Parameters'!C$8*'Project Parameters'!C$13*Actuals!$E13,IF(Actuals!$B13='Project Parameters'!$A$9,'Project Parameters'!C$9*'Project Parameters'!C$13*Actuals!$E13,IF(Actuals!$B13='Project Parameters'!$A$10,'Project Parameters'!C$10*'Project Parameters'!C$13*Actuals!$E13,IF(Actuals!$B13='Project Parameters'!$A$11,'Project Parameters'!C$11*'Project Parameters'!C$13*Actuals!$E13,IF(Actuals!$B13='Project Parameters'!$A$12,'Project Parameters'!C$12*'Project Parameters'!C$13*Actuals!$E13,error))))))</f>
        <v>50000</v>
      </c>
      <c r="D13" s="117">
        <f>IF(Actuals!$B13='Project Parameters'!$A$7,'Project Parameters'!D$7*'Project Parameters'!D$13*Actuals!$E13,IF(Actuals!$B13='Project Parameters'!$A$8,'Project Parameters'!D$8*'Project Parameters'!D$13*Actuals!$E13,IF(Actuals!$B13='Project Parameters'!$A$9,'Project Parameters'!D$9*'Project Parameters'!D$13*Actuals!$E13,IF(Actuals!$B13='Project Parameters'!$A$10,'Project Parameters'!D$10*'Project Parameters'!D$13*Actuals!$E13,IF(Actuals!$B13='Project Parameters'!$A$11,'Project Parameters'!D$11*'Project Parameters'!D$13*Actuals!$E13,IF(Actuals!$B13='Project Parameters'!$A$12,'Project Parameters'!D$12*'Project Parameters'!D$13*Actuals!$E13,error))))))</f>
        <v>0</v>
      </c>
      <c r="E13" s="117">
        <f>IF(Actuals!$B13='Project Parameters'!$A$7,'Project Parameters'!E$7*'Project Parameters'!E$13*Actuals!$E13,IF(Actuals!$B13='Project Parameters'!$A$8,'Project Parameters'!E$8*'Project Parameters'!E$13*Actuals!$E13,IF(Actuals!$B13='Project Parameters'!$A$9,'Project Parameters'!E$9*'Project Parameters'!E$13*Actuals!$E13,IF(Actuals!$B13='Project Parameters'!$A$10,'Project Parameters'!E$10*'Project Parameters'!E$13*Actuals!$E13,IF(Actuals!$B13='Project Parameters'!$A$11,'Project Parameters'!E$11*'Project Parameters'!E$13*Actuals!$E13,IF(Actuals!$B13='Project Parameters'!$A$12,'Project Parameters'!E$12*'Project Parameters'!E$13*Actuals!$E13,error))))))</f>
        <v>0</v>
      </c>
      <c r="F13" s="117">
        <f>IF(Actuals!$B13='Project Parameters'!$A$7,'Project Parameters'!F$7*'Project Parameters'!F$13*Actuals!$E13,IF(Actuals!$B13='Project Parameters'!$A$8,'Project Parameters'!F$8*'Project Parameters'!F$13*Actuals!$E13,IF(Actuals!$B13='Project Parameters'!$A$9,'Project Parameters'!F$9*'Project Parameters'!F$13*Actuals!$E13,IF(Actuals!$B13='Project Parameters'!$A$10,'Project Parameters'!F$10*'Project Parameters'!F$13*Actuals!$E13,IF(Actuals!$B13='Project Parameters'!$A$11,'Project Parameters'!F$11*'Project Parameters'!F$13*Actuals!$E13,IF(Actuals!$B13='Project Parameters'!$A$12,'Project Parameters'!F$12*'Project Parameters'!F$13*Actuals!$E13,error))))))</f>
        <v>0</v>
      </c>
      <c r="G13" s="117">
        <f>IF(Actuals!$B13='Project Parameters'!$A$7,'Project Parameters'!G$7*'Project Parameters'!G$13*Actuals!$E13,IF(Actuals!$B13='Project Parameters'!$A$8,'Project Parameters'!G$8*'Project Parameters'!G$13*Actuals!$E13,IF(Actuals!$B13='Project Parameters'!$A$9,'Project Parameters'!G$9*'Project Parameters'!G$13*Actuals!$E13,IF(Actuals!$B13='Project Parameters'!$A$10,'Project Parameters'!G$10*'Project Parameters'!G$13*Actuals!$E13,IF(Actuals!$B13='Project Parameters'!$A$11,'Project Parameters'!G$11*'Project Parameters'!G$13*Actuals!$E13,IF(Actuals!$B13='Project Parameters'!$A$12,'Project Parameters'!G$12*'Project Parameters'!G$13*Actuals!$E13,error))))))</f>
        <v>31250</v>
      </c>
      <c r="H13" s="119">
        <f>MONTH(Actuals!D13)</f>
        <v>4</v>
      </c>
      <c r="I13" s="18">
        <f t="shared" si="0"/>
        <v>98750</v>
      </c>
    </row>
    <row r="14" spans="1:9" ht="12.75">
      <c r="A14" s="21" t="s">
        <v>8</v>
      </c>
      <c r="B14" s="115">
        <f>IF(Actuals!$B14='Project Parameters'!$A$7,'Project Parameters'!B$7*'Project Parameters'!B$13*Actuals!$E14,IF(Actuals!$B14='Project Parameters'!$A$8,'Project Parameters'!B$8*'Project Parameters'!B$13*Actuals!$E14,IF(Actuals!$B14='Project Parameters'!$A$9,'Project Parameters'!B$9*'Project Parameters'!B$13*Actuals!$E14,IF(Actuals!$B14='Project Parameters'!$A$10,'Project Parameters'!B$10*'Project Parameters'!B$13*Actuals!$E14,IF(Actuals!$B14='Project Parameters'!$A$11,'Project Parameters'!B$11*'Project Parameters'!B$13*Actuals!$E14,IF(Actuals!$B14='Project Parameters'!$A$12,'Project Parameters'!B$12*'Project Parameters'!B$13*Actuals!$E14,error))))))</f>
        <v>52500</v>
      </c>
      <c r="C14" s="117">
        <f>IF(Actuals!$B14='Project Parameters'!$A$7,'Project Parameters'!C$7*'Project Parameters'!C$13*Actuals!$E14,IF(Actuals!$B14='Project Parameters'!$A$8,'Project Parameters'!C$8*'Project Parameters'!C$13*Actuals!$E14,IF(Actuals!$B14='Project Parameters'!$A$9,'Project Parameters'!C$9*'Project Parameters'!C$13*Actuals!$E14,IF(Actuals!$B14='Project Parameters'!$A$10,'Project Parameters'!C$10*'Project Parameters'!C$13*Actuals!$E14,IF(Actuals!$B14='Project Parameters'!$A$11,'Project Parameters'!C$11*'Project Parameters'!C$13*Actuals!$E14,IF(Actuals!$B14='Project Parameters'!$A$12,'Project Parameters'!C$12*'Project Parameters'!C$13*Actuals!$E14,error))))))</f>
        <v>0</v>
      </c>
      <c r="D14" s="117">
        <f>IF(Actuals!$B14='Project Parameters'!$A$7,'Project Parameters'!D$7*'Project Parameters'!D$13*Actuals!$E14,IF(Actuals!$B14='Project Parameters'!$A$8,'Project Parameters'!D$8*'Project Parameters'!D$13*Actuals!$E14,IF(Actuals!$B14='Project Parameters'!$A$9,'Project Parameters'!D$9*'Project Parameters'!D$13*Actuals!$E14,IF(Actuals!$B14='Project Parameters'!$A$10,'Project Parameters'!D$10*'Project Parameters'!D$13*Actuals!$E14,IF(Actuals!$B14='Project Parameters'!$A$11,'Project Parameters'!D$11*'Project Parameters'!D$13*Actuals!$E14,IF(Actuals!$B14='Project Parameters'!$A$12,'Project Parameters'!D$12*'Project Parameters'!D$13*Actuals!$E14,error))))))</f>
        <v>112500</v>
      </c>
      <c r="E14" s="117">
        <f>IF(Actuals!$B14='Project Parameters'!$A$7,'Project Parameters'!E$7*'Project Parameters'!E$13*Actuals!$E14,IF(Actuals!$B14='Project Parameters'!$A$8,'Project Parameters'!E$8*'Project Parameters'!E$13*Actuals!$E14,IF(Actuals!$B14='Project Parameters'!$A$9,'Project Parameters'!E$9*'Project Parameters'!E$13*Actuals!$E14,IF(Actuals!$B14='Project Parameters'!$A$10,'Project Parameters'!E$10*'Project Parameters'!E$13*Actuals!$E14,IF(Actuals!$B14='Project Parameters'!$A$11,'Project Parameters'!E$11*'Project Parameters'!E$13*Actuals!$E14,IF(Actuals!$B14='Project Parameters'!$A$12,'Project Parameters'!E$12*'Project Parameters'!E$13*Actuals!$E14,error))))))</f>
        <v>0</v>
      </c>
      <c r="F14" s="117">
        <f>IF(Actuals!$B14='Project Parameters'!$A$7,'Project Parameters'!F$7*'Project Parameters'!F$13*Actuals!$E14,IF(Actuals!$B14='Project Parameters'!$A$8,'Project Parameters'!F$8*'Project Parameters'!F$13*Actuals!$E14,IF(Actuals!$B14='Project Parameters'!$A$9,'Project Parameters'!F$9*'Project Parameters'!F$13*Actuals!$E14,IF(Actuals!$B14='Project Parameters'!$A$10,'Project Parameters'!F$10*'Project Parameters'!F$13*Actuals!$E14,IF(Actuals!$B14='Project Parameters'!$A$11,'Project Parameters'!F$11*'Project Parameters'!F$13*Actuals!$E14,IF(Actuals!$B14='Project Parameters'!$A$12,'Project Parameters'!F$12*'Project Parameters'!F$13*Actuals!$E14,error))))))</f>
        <v>0</v>
      </c>
      <c r="G14" s="117">
        <f>IF(Actuals!$B14='Project Parameters'!$A$7,'Project Parameters'!G$7*'Project Parameters'!G$13*Actuals!$E14,IF(Actuals!$B14='Project Parameters'!$A$8,'Project Parameters'!G$8*'Project Parameters'!G$13*Actuals!$E14,IF(Actuals!$B14='Project Parameters'!$A$9,'Project Parameters'!G$9*'Project Parameters'!G$13*Actuals!$E14,IF(Actuals!$B14='Project Parameters'!$A$10,'Project Parameters'!G$10*'Project Parameters'!G$13*Actuals!$E14,IF(Actuals!$B14='Project Parameters'!$A$11,'Project Parameters'!G$11*'Project Parameters'!G$13*Actuals!$E14,IF(Actuals!$B14='Project Parameters'!$A$12,'Project Parameters'!G$12*'Project Parameters'!G$13*Actuals!$E14,error))))))</f>
        <v>28125</v>
      </c>
      <c r="H14" s="119">
        <f>MONTH(Actuals!D14)</f>
        <v>5</v>
      </c>
      <c r="I14" s="18">
        <f t="shared" si="0"/>
        <v>193125</v>
      </c>
    </row>
    <row r="15" spans="1:9" ht="12.75">
      <c r="A15" s="21" t="s">
        <v>9</v>
      </c>
      <c r="B15" s="115">
        <f>IF(Actuals!$B15='Project Parameters'!$A$7,'Project Parameters'!B$7*'Project Parameters'!B$13*Actuals!$E15,IF(Actuals!$B15='Project Parameters'!$A$8,'Project Parameters'!B$8*'Project Parameters'!B$13*Actuals!$E15,IF(Actuals!$B15='Project Parameters'!$A$9,'Project Parameters'!B$9*'Project Parameters'!B$13*Actuals!$E15,IF(Actuals!$B15='Project Parameters'!$A$10,'Project Parameters'!B$10*'Project Parameters'!B$13*Actuals!$E15,IF(Actuals!$B15='Project Parameters'!$A$11,'Project Parameters'!B$11*'Project Parameters'!B$13*Actuals!$E15,IF(Actuals!$B15='Project Parameters'!$A$12,'Project Parameters'!B$12*'Project Parameters'!B$13*Actuals!$E15,error))))))</f>
        <v>15750</v>
      </c>
      <c r="C15" s="117">
        <f>IF(Actuals!$B15='Project Parameters'!$A$7,'Project Parameters'!C$7*'Project Parameters'!C$13*Actuals!$E15,IF(Actuals!$B15='Project Parameters'!$A$8,'Project Parameters'!C$8*'Project Parameters'!C$13*Actuals!$E15,IF(Actuals!$B15='Project Parameters'!$A$9,'Project Parameters'!C$9*'Project Parameters'!C$13*Actuals!$E15,IF(Actuals!$B15='Project Parameters'!$A$10,'Project Parameters'!C$10*'Project Parameters'!C$13*Actuals!$E15,IF(Actuals!$B15='Project Parameters'!$A$11,'Project Parameters'!C$11*'Project Parameters'!C$13*Actuals!$E15,IF(Actuals!$B15='Project Parameters'!$A$12,'Project Parameters'!C$12*'Project Parameters'!C$13*Actuals!$E15,error))))))</f>
        <v>0</v>
      </c>
      <c r="D15" s="117">
        <f>IF(Actuals!$B15='Project Parameters'!$A$7,'Project Parameters'!D$7*'Project Parameters'!D$13*Actuals!$E15,IF(Actuals!$B15='Project Parameters'!$A$8,'Project Parameters'!D$8*'Project Parameters'!D$13*Actuals!$E15,IF(Actuals!$B15='Project Parameters'!$A$9,'Project Parameters'!D$9*'Project Parameters'!D$13*Actuals!$E15,IF(Actuals!$B15='Project Parameters'!$A$10,'Project Parameters'!D$10*'Project Parameters'!D$13*Actuals!$E15,IF(Actuals!$B15='Project Parameters'!$A$11,'Project Parameters'!D$11*'Project Parameters'!D$13*Actuals!$E15,IF(Actuals!$B15='Project Parameters'!$A$12,'Project Parameters'!D$12*'Project Parameters'!D$13*Actuals!$E15,error))))))</f>
        <v>0</v>
      </c>
      <c r="E15" s="117">
        <f>IF(Actuals!$B15='Project Parameters'!$A$7,'Project Parameters'!E$7*'Project Parameters'!E$13*Actuals!$E15,IF(Actuals!$B15='Project Parameters'!$A$8,'Project Parameters'!E$8*'Project Parameters'!E$13*Actuals!$E15,IF(Actuals!$B15='Project Parameters'!$A$9,'Project Parameters'!E$9*'Project Parameters'!E$13*Actuals!$E15,IF(Actuals!$B15='Project Parameters'!$A$10,'Project Parameters'!E$10*'Project Parameters'!E$13*Actuals!$E15,IF(Actuals!$B15='Project Parameters'!$A$11,'Project Parameters'!E$11*'Project Parameters'!E$13*Actuals!$E15,IF(Actuals!$B15='Project Parameters'!$A$12,'Project Parameters'!E$12*'Project Parameters'!E$13*Actuals!$E15,error))))))</f>
        <v>74250</v>
      </c>
      <c r="F15" s="117">
        <f>IF(Actuals!$B15='Project Parameters'!$A$7,'Project Parameters'!F$7*'Project Parameters'!F$13*Actuals!$E15,IF(Actuals!$B15='Project Parameters'!$A$8,'Project Parameters'!F$8*'Project Parameters'!F$13*Actuals!$E15,IF(Actuals!$B15='Project Parameters'!$A$9,'Project Parameters'!F$9*'Project Parameters'!F$13*Actuals!$E15,IF(Actuals!$B15='Project Parameters'!$A$10,'Project Parameters'!F$10*'Project Parameters'!F$13*Actuals!$E15,IF(Actuals!$B15='Project Parameters'!$A$11,'Project Parameters'!F$11*'Project Parameters'!F$13*Actuals!$E15,IF(Actuals!$B15='Project Parameters'!$A$12,'Project Parameters'!F$12*'Project Parameters'!F$13*Actuals!$E15,error))))))</f>
        <v>0</v>
      </c>
      <c r="G15" s="117">
        <f>IF(Actuals!$B15='Project Parameters'!$A$7,'Project Parameters'!G$7*'Project Parameters'!G$13*Actuals!$E15,IF(Actuals!$B15='Project Parameters'!$A$8,'Project Parameters'!G$8*'Project Parameters'!G$13*Actuals!$E15,IF(Actuals!$B15='Project Parameters'!$A$9,'Project Parameters'!G$9*'Project Parameters'!G$13*Actuals!$E15,IF(Actuals!$B15='Project Parameters'!$A$10,'Project Parameters'!G$10*'Project Parameters'!G$13*Actuals!$E15,IF(Actuals!$B15='Project Parameters'!$A$11,'Project Parameters'!G$11*'Project Parameters'!G$13*Actuals!$E15,IF(Actuals!$B15='Project Parameters'!$A$12,'Project Parameters'!G$12*'Project Parameters'!G$13*Actuals!$E15,error))))))</f>
        <v>16875</v>
      </c>
      <c r="H15" s="119">
        <f>MONTH(Actuals!D15)</f>
        <v>6</v>
      </c>
      <c r="I15" s="18">
        <f t="shared" si="0"/>
        <v>106875</v>
      </c>
    </row>
    <row r="16" spans="1:9" ht="12.75">
      <c r="A16" s="21" t="s">
        <v>62</v>
      </c>
      <c r="B16" s="115">
        <f>IF(Actuals!$B16='Project Parameters'!$A$7,'Project Parameters'!B$7*'Project Parameters'!B$13*Actuals!$E16,IF(Actuals!$B16='Project Parameters'!$A$8,'Project Parameters'!B$8*'Project Parameters'!B$13*Actuals!$E16,IF(Actuals!$B16='Project Parameters'!$A$9,'Project Parameters'!B$9*'Project Parameters'!B$13*Actuals!$E16,IF(Actuals!$B16='Project Parameters'!$A$10,'Project Parameters'!B$10*'Project Parameters'!B$13*Actuals!$E16,IF(Actuals!$B16='Project Parameters'!$A$11,'Project Parameters'!B$11*'Project Parameters'!B$13*Actuals!$E16,IF(Actuals!$B16='Project Parameters'!$A$12,'Project Parameters'!B$12*'Project Parameters'!B$13*Actuals!$E16,error))))))</f>
        <v>8750</v>
      </c>
      <c r="C16" s="117">
        <f>IF(Actuals!$B16='Project Parameters'!$A$7,'Project Parameters'!C$7*'Project Parameters'!C$13*Actuals!$E16,IF(Actuals!$B16='Project Parameters'!$A$8,'Project Parameters'!C$8*'Project Parameters'!C$13*Actuals!$E16,IF(Actuals!$B16='Project Parameters'!$A$9,'Project Parameters'!C$9*'Project Parameters'!C$13*Actuals!$E16,IF(Actuals!$B16='Project Parameters'!$A$10,'Project Parameters'!C$10*'Project Parameters'!C$13*Actuals!$E16,IF(Actuals!$B16='Project Parameters'!$A$11,'Project Parameters'!C$11*'Project Parameters'!C$13*Actuals!$E16,IF(Actuals!$B16='Project Parameters'!$A$12,'Project Parameters'!C$12*'Project Parameters'!C$13*Actuals!$E16,error))))))</f>
        <v>12500</v>
      </c>
      <c r="D16" s="117">
        <f>IF(Actuals!$B16='Project Parameters'!$A$7,'Project Parameters'!D$7*'Project Parameters'!D$13*Actuals!$E16,IF(Actuals!$B16='Project Parameters'!$A$8,'Project Parameters'!D$8*'Project Parameters'!D$13*Actuals!$E16,IF(Actuals!$B16='Project Parameters'!$A$9,'Project Parameters'!D$9*'Project Parameters'!D$13*Actuals!$E16,IF(Actuals!$B16='Project Parameters'!$A$10,'Project Parameters'!D$10*'Project Parameters'!D$13*Actuals!$E16,IF(Actuals!$B16='Project Parameters'!$A$11,'Project Parameters'!D$11*'Project Parameters'!D$13*Actuals!$E16,IF(Actuals!$B16='Project Parameters'!$A$12,'Project Parameters'!D$12*'Project Parameters'!D$13*Actuals!$E16,error))))))</f>
        <v>0</v>
      </c>
      <c r="E16" s="117">
        <f>IF(Actuals!$B16='Project Parameters'!$A$7,'Project Parameters'!E$7*'Project Parameters'!E$13*Actuals!$E16,IF(Actuals!$B16='Project Parameters'!$A$8,'Project Parameters'!E$8*'Project Parameters'!E$13*Actuals!$E16,IF(Actuals!$B16='Project Parameters'!$A$9,'Project Parameters'!E$9*'Project Parameters'!E$13*Actuals!$E16,IF(Actuals!$B16='Project Parameters'!$A$10,'Project Parameters'!E$10*'Project Parameters'!E$13*Actuals!$E16,IF(Actuals!$B16='Project Parameters'!$A$11,'Project Parameters'!E$11*'Project Parameters'!E$13*Actuals!$E16,IF(Actuals!$B16='Project Parameters'!$A$12,'Project Parameters'!E$12*'Project Parameters'!E$13*Actuals!$E16,error))))))</f>
        <v>0</v>
      </c>
      <c r="F16" s="117">
        <f>IF(Actuals!$B16='Project Parameters'!$A$7,'Project Parameters'!F$7*'Project Parameters'!F$13*Actuals!$E16,IF(Actuals!$B16='Project Parameters'!$A$8,'Project Parameters'!F$8*'Project Parameters'!F$13*Actuals!$E16,IF(Actuals!$B16='Project Parameters'!$A$9,'Project Parameters'!F$9*'Project Parameters'!F$13*Actuals!$E16,IF(Actuals!$B16='Project Parameters'!$A$10,'Project Parameters'!F$10*'Project Parameters'!F$13*Actuals!$E16,IF(Actuals!$B16='Project Parameters'!$A$11,'Project Parameters'!F$11*'Project Parameters'!F$13*Actuals!$E16,IF(Actuals!$B16='Project Parameters'!$A$12,'Project Parameters'!F$12*'Project Parameters'!F$13*Actuals!$E16,error))))))</f>
        <v>22500</v>
      </c>
      <c r="G16" s="117">
        <f>IF(Actuals!$B16='Project Parameters'!$A$7,'Project Parameters'!G$7*'Project Parameters'!G$13*Actuals!$E16,IF(Actuals!$B16='Project Parameters'!$A$8,'Project Parameters'!G$8*'Project Parameters'!G$13*Actuals!$E16,IF(Actuals!$B16='Project Parameters'!$A$9,'Project Parameters'!G$9*'Project Parameters'!G$13*Actuals!$E16,IF(Actuals!$B16='Project Parameters'!$A$10,'Project Parameters'!G$10*'Project Parameters'!G$13*Actuals!$E16,IF(Actuals!$B16='Project Parameters'!$A$11,'Project Parameters'!G$11*'Project Parameters'!G$13*Actuals!$E16,IF(Actuals!$B16='Project Parameters'!$A$12,'Project Parameters'!G$12*'Project Parameters'!G$13*Actuals!$E16,error))))))</f>
        <v>9375</v>
      </c>
      <c r="H16" s="119">
        <f>MONTH(Actuals!D16)</f>
        <v>7</v>
      </c>
      <c r="I16" s="18">
        <f t="shared" si="0"/>
        <v>53125</v>
      </c>
    </row>
    <row r="17" spans="1:9" ht="12.75">
      <c r="A17" s="21" t="s">
        <v>10</v>
      </c>
      <c r="B17" s="115">
        <f>IF(Actuals!$B17='Project Parameters'!$A$7,'Project Parameters'!B$7*'Project Parameters'!B$13*Actuals!$E17,IF(Actuals!$B17='Project Parameters'!$A$8,'Project Parameters'!B$8*'Project Parameters'!B$13*Actuals!$E17,IF(Actuals!$B17='Project Parameters'!$A$9,'Project Parameters'!B$9*'Project Parameters'!B$13*Actuals!$E17,IF(Actuals!$B17='Project Parameters'!$A$10,'Project Parameters'!B$10*'Project Parameters'!B$13*Actuals!$E17,IF(Actuals!$B17='Project Parameters'!$A$11,'Project Parameters'!B$11*'Project Parameters'!B$13*Actuals!$E17,IF(Actuals!$B17='Project Parameters'!$A$12,'Project Parameters'!B$12*'Project Parameters'!B$13*Actuals!$E17,error))))))</f>
        <v>7000</v>
      </c>
      <c r="C17" s="117">
        <f>IF(Actuals!$B17='Project Parameters'!$A$7,'Project Parameters'!C$7*'Project Parameters'!C$13*Actuals!$E17,IF(Actuals!$B17='Project Parameters'!$A$8,'Project Parameters'!C$8*'Project Parameters'!C$13*Actuals!$E17,IF(Actuals!$B17='Project Parameters'!$A$9,'Project Parameters'!C$9*'Project Parameters'!C$13*Actuals!$E17,IF(Actuals!$B17='Project Parameters'!$A$10,'Project Parameters'!C$10*'Project Parameters'!C$13*Actuals!$E17,IF(Actuals!$B17='Project Parameters'!$A$11,'Project Parameters'!C$11*'Project Parameters'!C$13*Actuals!$E17,IF(Actuals!$B17='Project Parameters'!$A$12,'Project Parameters'!C$12*'Project Parameters'!C$13*Actuals!$E17,error))))))</f>
        <v>20000</v>
      </c>
      <c r="D17" s="117">
        <f>IF(Actuals!$B17='Project Parameters'!$A$7,'Project Parameters'!D$7*'Project Parameters'!D$13*Actuals!$E17,IF(Actuals!$B17='Project Parameters'!$A$8,'Project Parameters'!D$8*'Project Parameters'!D$13*Actuals!$E17,IF(Actuals!$B17='Project Parameters'!$A$9,'Project Parameters'!D$9*'Project Parameters'!D$13*Actuals!$E17,IF(Actuals!$B17='Project Parameters'!$A$10,'Project Parameters'!D$10*'Project Parameters'!D$13*Actuals!$E17,IF(Actuals!$B17='Project Parameters'!$A$11,'Project Parameters'!D$11*'Project Parameters'!D$13*Actuals!$E17,IF(Actuals!$B17='Project Parameters'!$A$12,'Project Parameters'!D$12*'Project Parameters'!D$13*Actuals!$E17,error))))))</f>
        <v>0</v>
      </c>
      <c r="E17" s="117">
        <f>IF(Actuals!$B17='Project Parameters'!$A$7,'Project Parameters'!E$7*'Project Parameters'!E$13*Actuals!$E17,IF(Actuals!$B17='Project Parameters'!$A$8,'Project Parameters'!E$8*'Project Parameters'!E$13*Actuals!$E17,IF(Actuals!$B17='Project Parameters'!$A$9,'Project Parameters'!E$9*'Project Parameters'!E$13*Actuals!$E17,IF(Actuals!$B17='Project Parameters'!$A$10,'Project Parameters'!E$10*'Project Parameters'!E$13*Actuals!$E17,IF(Actuals!$B17='Project Parameters'!$A$11,'Project Parameters'!E$11*'Project Parameters'!E$13*Actuals!$E17,IF(Actuals!$B17='Project Parameters'!$A$12,'Project Parameters'!E$12*'Project Parameters'!E$13*Actuals!$E17,error))))))</f>
        <v>5500</v>
      </c>
      <c r="F17" s="117">
        <f>IF(Actuals!$B17='Project Parameters'!$A$7,'Project Parameters'!F$7*'Project Parameters'!F$13*Actuals!$E17,IF(Actuals!$B17='Project Parameters'!$A$8,'Project Parameters'!F$8*'Project Parameters'!F$13*Actuals!$E17,IF(Actuals!$B17='Project Parameters'!$A$9,'Project Parameters'!F$9*'Project Parameters'!F$13*Actuals!$E17,IF(Actuals!$B17='Project Parameters'!$A$10,'Project Parameters'!F$10*'Project Parameters'!F$13*Actuals!$E17,IF(Actuals!$B17='Project Parameters'!$A$11,'Project Parameters'!F$11*'Project Parameters'!F$13*Actuals!$E17,IF(Actuals!$B17='Project Parameters'!$A$12,'Project Parameters'!F$12*'Project Parameters'!F$13*Actuals!$E17,error))))))</f>
        <v>0</v>
      </c>
      <c r="G17" s="117">
        <f>IF(Actuals!$B17='Project Parameters'!$A$7,'Project Parameters'!G$7*'Project Parameters'!G$13*Actuals!$E17,IF(Actuals!$B17='Project Parameters'!$A$8,'Project Parameters'!G$8*'Project Parameters'!G$13*Actuals!$E17,IF(Actuals!$B17='Project Parameters'!$A$9,'Project Parameters'!G$9*'Project Parameters'!G$13*Actuals!$E17,IF(Actuals!$B17='Project Parameters'!$A$10,'Project Parameters'!G$10*'Project Parameters'!G$13*Actuals!$E17,IF(Actuals!$B17='Project Parameters'!$A$11,'Project Parameters'!G$11*'Project Parameters'!G$13*Actuals!$E17,IF(Actuals!$B17='Project Parameters'!$A$12,'Project Parameters'!G$12*'Project Parameters'!G$13*Actuals!$E17,error))))))</f>
        <v>10000</v>
      </c>
      <c r="H17" s="119">
        <f>MONTH(Actuals!D17)</f>
        <v>8</v>
      </c>
      <c r="I17" s="18">
        <f t="shared" si="0"/>
        <v>42500</v>
      </c>
    </row>
    <row r="18" spans="1:9" ht="12.75">
      <c r="A18" s="21" t="s">
        <v>11</v>
      </c>
      <c r="B18" s="115">
        <f>IF(Actuals!$B18='Project Parameters'!$A$7,'Project Parameters'!B$7*'Project Parameters'!B$13*Actuals!$E18,IF(Actuals!$B18='Project Parameters'!$A$8,'Project Parameters'!B$8*'Project Parameters'!B$13*Actuals!$E18,IF(Actuals!$B18='Project Parameters'!$A$9,'Project Parameters'!B$9*'Project Parameters'!B$13*Actuals!$E18,IF(Actuals!$B18='Project Parameters'!$A$10,'Project Parameters'!B$10*'Project Parameters'!B$13*Actuals!$E18,IF(Actuals!$B18='Project Parameters'!$A$11,'Project Parameters'!B$11*'Project Parameters'!B$13*Actuals!$E18,IF(Actuals!$B18='Project Parameters'!$A$12,'Project Parameters'!B$12*'Project Parameters'!B$13*Actuals!$E18,error))))))</f>
        <v>6300</v>
      </c>
      <c r="C18" s="117">
        <f>IF(Actuals!$B18='Project Parameters'!$A$7,'Project Parameters'!C$7*'Project Parameters'!C$13*Actuals!$E18,IF(Actuals!$B18='Project Parameters'!$A$8,'Project Parameters'!C$8*'Project Parameters'!C$13*Actuals!$E18,IF(Actuals!$B18='Project Parameters'!$A$9,'Project Parameters'!C$9*'Project Parameters'!C$13*Actuals!$E18,IF(Actuals!$B18='Project Parameters'!$A$10,'Project Parameters'!C$10*'Project Parameters'!C$13*Actuals!$E18,IF(Actuals!$B18='Project Parameters'!$A$11,'Project Parameters'!C$11*'Project Parameters'!C$13*Actuals!$E18,IF(Actuals!$B18='Project Parameters'!$A$12,'Project Parameters'!C$12*'Project Parameters'!C$13*Actuals!$E18,error))))))</f>
        <v>9000</v>
      </c>
      <c r="D18" s="117">
        <f>IF(Actuals!$B18='Project Parameters'!$A$7,'Project Parameters'!D$7*'Project Parameters'!D$13*Actuals!$E18,IF(Actuals!$B18='Project Parameters'!$A$8,'Project Parameters'!D$8*'Project Parameters'!D$13*Actuals!$E18,IF(Actuals!$B18='Project Parameters'!$A$9,'Project Parameters'!D$9*'Project Parameters'!D$13*Actuals!$E18,IF(Actuals!$B18='Project Parameters'!$A$10,'Project Parameters'!D$10*'Project Parameters'!D$13*Actuals!$E18,IF(Actuals!$B18='Project Parameters'!$A$11,'Project Parameters'!D$11*'Project Parameters'!D$13*Actuals!$E18,IF(Actuals!$B18='Project Parameters'!$A$12,'Project Parameters'!D$12*'Project Parameters'!D$13*Actuals!$E18,error))))))</f>
        <v>0</v>
      </c>
      <c r="E18" s="117">
        <f>IF(Actuals!$B18='Project Parameters'!$A$7,'Project Parameters'!E$7*'Project Parameters'!E$13*Actuals!$E18,IF(Actuals!$B18='Project Parameters'!$A$8,'Project Parameters'!E$8*'Project Parameters'!E$13*Actuals!$E18,IF(Actuals!$B18='Project Parameters'!$A$9,'Project Parameters'!E$9*'Project Parameters'!E$13*Actuals!$E18,IF(Actuals!$B18='Project Parameters'!$A$10,'Project Parameters'!E$10*'Project Parameters'!E$13*Actuals!$E18,IF(Actuals!$B18='Project Parameters'!$A$11,'Project Parameters'!E$11*'Project Parameters'!E$13*Actuals!$E18,IF(Actuals!$B18='Project Parameters'!$A$12,'Project Parameters'!E$12*'Project Parameters'!E$13*Actuals!$E18,error))))))</f>
        <v>0</v>
      </c>
      <c r="F18" s="117">
        <f>IF(Actuals!$B18='Project Parameters'!$A$7,'Project Parameters'!F$7*'Project Parameters'!F$13*Actuals!$E18,IF(Actuals!$B18='Project Parameters'!$A$8,'Project Parameters'!F$8*'Project Parameters'!F$13*Actuals!$E18,IF(Actuals!$B18='Project Parameters'!$A$9,'Project Parameters'!F$9*'Project Parameters'!F$13*Actuals!$E18,IF(Actuals!$B18='Project Parameters'!$A$10,'Project Parameters'!F$10*'Project Parameters'!F$13*Actuals!$E18,IF(Actuals!$B18='Project Parameters'!$A$11,'Project Parameters'!F$11*'Project Parameters'!F$13*Actuals!$E18,IF(Actuals!$B18='Project Parameters'!$A$12,'Project Parameters'!F$12*'Project Parameters'!F$13*Actuals!$E18,error))))))</f>
        <v>16200</v>
      </c>
      <c r="G18" s="117">
        <f>IF(Actuals!$B18='Project Parameters'!$A$7,'Project Parameters'!G$7*'Project Parameters'!G$13*Actuals!$E18,IF(Actuals!$B18='Project Parameters'!$A$8,'Project Parameters'!G$8*'Project Parameters'!G$13*Actuals!$E18,IF(Actuals!$B18='Project Parameters'!$A$9,'Project Parameters'!G$9*'Project Parameters'!G$13*Actuals!$E18,IF(Actuals!$B18='Project Parameters'!$A$10,'Project Parameters'!G$10*'Project Parameters'!G$13*Actuals!$E18,IF(Actuals!$B18='Project Parameters'!$A$11,'Project Parameters'!G$11*'Project Parameters'!G$13*Actuals!$E18,IF(Actuals!$B18='Project Parameters'!$A$12,'Project Parameters'!G$12*'Project Parameters'!G$13*Actuals!$E18,error))))))</f>
        <v>6750</v>
      </c>
      <c r="H18" s="119">
        <f>MONTH(Actuals!D18)</f>
        <v>8</v>
      </c>
      <c r="I18" s="18">
        <f t="shared" si="0"/>
        <v>38250</v>
      </c>
    </row>
    <row r="19" spans="1:9" ht="12.75">
      <c r="A19" s="21" t="s">
        <v>12</v>
      </c>
      <c r="B19" s="115">
        <f>IF(Actuals!$B19='Project Parameters'!$A$7,'Project Parameters'!B$7*'Project Parameters'!B$13*Actuals!$E19,IF(Actuals!$B19='Project Parameters'!$A$8,'Project Parameters'!B$8*'Project Parameters'!B$13*Actuals!$E19,IF(Actuals!$B19='Project Parameters'!$A$9,'Project Parameters'!B$9*'Project Parameters'!B$13*Actuals!$E19,IF(Actuals!$B19='Project Parameters'!$A$10,'Project Parameters'!B$10*'Project Parameters'!B$13*Actuals!$E19,IF(Actuals!$B19='Project Parameters'!$A$11,'Project Parameters'!B$11*'Project Parameters'!B$13*Actuals!$E19,IF(Actuals!$B19='Project Parameters'!$A$12,'Project Parameters'!B$12*'Project Parameters'!B$13*Actuals!$E19,error))))))</f>
        <v>8750</v>
      </c>
      <c r="C19" s="117">
        <f>IF(Actuals!$B19='Project Parameters'!$A$7,'Project Parameters'!C$7*'Project Parameters'!C$13*Actuals!$E19,IF(Actuals!$B19='Project Parameters'!$A$8,'Project Parameters'!C$8*'Project Parameters'!C$13*Actuals!$E19,IF(Actuals!$B19='Project Parameters'!$A$9,'Project Parameters'!C$9*'Project Parameters'!C$13*Actuals!$E19,IF(Actuals!$B19='Project Parameters'!$A$10,'Project Parameters'!C$10*'Project Parameters'!C$13*Actuals!$E19,IF(Actuals!$B19='Project Parameters'!$A$11,'Project Parameters'!C$11*'Project Parameters'!C$13*Actuals!$E19,IF(Actuals!$B19='Project Parameters'!$A$12,'Project Parameters'!C$12*'Project Parameters'!C$13*Actuals!$E19,error))))))</f>
        <v>0</v>
      </c>
      <c r="D19" s="117">
        <f>IF(Actuals!$B19='Project Parameters'!$A$7,'Project Parameters'!D$7*'Project Parameters'!D$13*Actuals!$E19,IF(Actuals!$B19='Project Parameters'!$A$8,'Project Parameters'!D$8*'Project Parameters'!D$13*Actuals!$E19,IF(Actuals!$B19='Project Parameters'!$A$9,'Project Parameters'!D$9*'Project Parameters'!D$13*Actuals!$E19,IF(Actuals!$B19='Project Parameters'!$A$10,'Project Parameters'!D$10*'Project Parameters'!D$13*Actuals!$E19,IF(Actuals!$B19='Project Parameters'!$A$11,'Project Parameters'!D$11*'Project Parameters'!D$13*Actuals!$E19,IF(Actuals!$B19='Project Parameters'!$A$12,'Project Parameters'!D$12*'Project Parameters'!D$13*Actuals!$E19,error))))))</f>
        <v>0</v>
      </c>
      <c r="E19" s="117">
        <f>IF(Actuals!$B19='Project Parameters'!$A$7,'Project Parameters'!E$7*'Project Parameters'!E$13*Actuals!$E19,IF(Actuals!$B19='Project Parameters'!$A$8,'Project Parameters'!E$8*'Project Parameters'!E$13*Actuals!$E19,IF(Actuals!$B19='Project Parameters'!$A$9,'Project Parameters'!E$9*'Project Parameters'!E$13*Actuals!$E19,IF(Actuals!$B19='Project Parameters'!$A$10,'Project Parameters'!E$10*'Project Parameters'!E$13*Actuals!$E19,IF(Actuals!$B19='Project Parameters'!$A$11,'Project Parameters'!E$11*'Project Parameters'!E$13*Actuals!$E19,IF(Actuals!$B19='Project Parameters'!$A$12,'Project Parameters'!E$12*'Project Parameters'!E$13*Actuals!$E19,error))))))</f>
        <v>41250</v>
      </c>
      <c r="F19" s="117">
        <f>IF(Actuals!$B19='Project Parameters'!$A$7,'Project Parameters'!F$7*'Project Parameters'!F$13*Actuals!$E19,IF(Actuals!$B19='Project Parameters'!$A$8,'Project Parameters'!F$8*'Project Parameters'!F$13*Actuals!$E19,IF(Actuals!$B19='Project Parameters'!$A$9,'Project Parameters'!F$9*'Project Parameters'!F$13*Actuals!$E19,IF(Actuals!$B19='Project Parameters'!$A$10,'Project Parameters'!F$10*'Project Parameters'!F$13*Actuals!$E19,IF(Actuals!$B19='Project Parameters'!$A$11,'Project Parameters'!F$11*'Project Parameters'!F$13*Actuals!$E19,IF(Actuals!$B19='Project Parameters'!$A$12,'Project Parameters'!F$12*'Project Parameters'!F$13*Actuals!$E19,error))))))</f>
        <v>0</v>
      </c>
      <c r="G19" s="117">
        <f>IF(Actuals!$B19='Project Parameters'!$A$7,'Project Parameters'!G$7*'Project Parameters'!G$13*Actuals!$E19,IF(Actuals!$B19='Project Parameters'!$A$8,'Project Parameters'!G$8*'Project Parameters'!G$13*Actuals!$E19,IF(Actuals!$B19='Project Parameters'!$A$9,'Project Parameters'!G$9*'Project Parameters'!G$13*Actuals!$E19,IF(Actuals!$B19='Project Parameters'!$A$10,'Project Parameters'!G$10*'Project Parameters'!G$13*Actuals!$E19,IF(Actuals!$B19='Project Parameters'!$A$11,'Project Parameters'!G$11*'Project Parameters'!G$13*Actuals!$E19,IF(Actuals!$B19='Project Parameters'!$A$12,'Project Parameters'!G$12*'Project Parameters'!G$13*Actuals!$E19,error))))))</f>
        <v>9375</v>
      </c>
      <c r="H19" s="119">
        <f>MONTH(Actuals!D19)</f>
        <v>8</v>
      </c>
      <c r="I19" s="18">
        <f t="shared" si="0"/>
        <v>59375</v>
      </c>
    </row>
    <row r="20" spans="1:9" ht="12.75">
      <c r="A20" s="21" t="s">
        <v>13</v>
      </c>
      <c r="B20" s="115">
        <f>IF(Actuals!$B20='Project Parameters'!$A$7,'Project Parameters'!B$7*'Project Parameters'!B$13*Actuals!$E20,IF(Actuals!$B20='Project Parameters'!$A$8,'Project Parameters'!B$8*'Project Parameters'!B$13*Actuals!$E20,IF(Actuals!$B20='Project Parameters'!$A$9,'Project Parameters'!B$9*'Project Parameters'!B$13*Actuals!$E20,IF(Actuals!$B20='Project Parameters'!$A$10,'Project Parameters'!B$10*'Project Parameters'!B$13*Actuals!$E20,IF(Actuals!$B20='Project Parameters'!$A$11,'Project Parameters'!B$11*'Project Parameters'!B$13*Actuals!$E20,IF(Actuals!$B20='Project Parameters'!$A$12,'Project Parameters'!B$12*'Project Parameters'!B$13*Actuals!$E20,error))))))</f>
        <v>16800</v>
      </c>
      <c r="C20" s="117">
        <f>IF(Actuals!$B20='Project Parameters'!$A$7,'Project Parameters'!C$7*'Project Parameters'!C$13*Actuals!$E20,IF(Actuals!$B20='Project Parameters'!$A$8,'Project Parameters'!C$8*'Project Parameters'!C$13*Actuals!$E20,IF(Actuals!$B20='Project Parameters'!$A$9,'Project Parameters'!C$9*'Project Parameters'!C$13*Actuals!$E20,IF(Actuals!$B20='Project Parameters'!$A$10,'Project Parameters'!C$10*'Project Parameters'!C$13*Actuals!$E20,IF(Actuals!$B20='Project Parameters'!$A$11,'Project Parameters'!C$11*'Project Parameters'!C$13*Actuals!$E20,IF(Actuals!$B20='Project Parameters'!$A$12,'Project Parameters'!C$12*'Project Parameters'!C$13*Actuals!$E20,error))))))</f>
        <v>0</v>
      </c>
      <c r="D20" s="117">
        <f>IF(Actuals!$B20='Project Parameters'!$A$7,'Project Parameters'!D$7*'Project Parameters'!D$13*Actuals!$E20,IF(Actuals!$B20='Project Parameters'!$A$8,'Project Parameters'!D$8*'Project Parameters'!D$13*Actuals!$E20,IF(Actuals!$B20='Project Parameters'!$A$9,'Project Parameters'!D$9*'Project Parameters'!D$13*Actuals!$E20,IF(Actuals!$B20='Project Parameters'!$A$10,'Project Parameters'!D$10*'Project Parameters'!D$13*Actuals!$E20,IF(Actuals!$B20='Project Parameters'!$A$11,'Project Parameters'!D$11*'Project Parameters'!D$13*Actuals!$E20,IF(Actuals!$B20='Project Parameters'!$A$12,'Project Parameters'!D$12*'Project Parameters'!D$13*Actuals!$E20,error))))))</f>
        <v>36000</v>
      </c>
      <c r="E20" s="117">
        <f>IF(Actuals!$B20='Project Parameters'!$A$7,'Project Parameters'!E$7*'Project Parameters'!E$13*Actuals!$E20,IF(Actuals!$B20='Project Parameters'!$A$8,'Project Parameters'!E$8*'Project Parameters'!E$13*Actuals!$E20,IF(Actuals!$B20='Project Parameters'!$A$9,'Project Parameters'!E$9*'Project Parameters'!E$13*Actuals!$E20,IF(Actuals!$B20='Project Parameters'!$A$10,'Project Parameters'!E$10*'Project Parameters'!E$13*Actuals!$E20,IF(Actuals!$B20='Project Parameters'!$A$11,'Project Parameters'!E$11*'Project Parameters'!E$13*Actuals!$E20,IF(Actuals!$B20='Project Parameters'!$A$12,'Project Parameters'!E$12*'Project Parameters'!E$13*Actuals!$E20,error))))))</f>
        <v>0</v>
      </c>
      <c r="F20" s="117">
        <f>IF(Actuals!$B20='Project Parameters'!$A$7,'Project Parameters'!F$7*'Project Parameters'!F$13*Actuals!$E20,IF(Actuals!$B20='Project Parameters'!$A$8,'Project Parameters'!F$8*'Project Parameters'!F$13*Actuals!$E20,IF(Actuals!$B20='Project Parameters'!$A$9,'Project Parameters'!F$9*'Project Parameters'!F$13*Actuals!$E20,IF(Actuals!$B20='Project Parameters'!$A$10,'Project Parameters'!F$10*'Project Parameters'!F$13*Actuals!$E20,IF(Actuals!$B20='Project Parameters'!$A$11,'Project Parameters'!F$11*'Project Parameters'!F$13*Actuals!$E20,IF(Actuals!$B20='Project Parameters'!$A$12,'Project Parameters'!F$12*'Project Parameters'!F$13*Actuals!$E20,error))))))</f>
        <v>0</v>
      </c>
      <c r="G20" s="117">
        <f>IF(Actuals!$B20='Project Parameters'!$A$7,'Project Parameters'!G$7*'Project Parameters'!G$13*Actuals!$E20,IF(Actuals!$B20='Project Parameters'!$A$8,'Project Parameters'!G$8*'Project Parameters'!G$13*Actuals!$E20,IF(Actuals!$B20='Project Parameters'!$A$9,'Project Parameters'!G$9*'Project Parameters'!G$13*Actuals!$E20,IF(Actuals!$B20='Project Parameters'!$A$10,'Project Parameters'!G$10*'Project Parameters'!G$13*Actuals!$E20,IF(Actuals!$B20='Project Parameters'!$A$11,'Project Parameters'!G$11*'Project Parameters'!G$13*Actuals!$E20,IF(Actuals!$B20='Project Parameters'!$A$12,'Project Parameters'!G$12*'Project Parameters'!G$13*Actuals!$E20,error))))))</f>
        <v>9000</v>
      </c>
      <c r="H20" s="119">
        <f>MONTH(Actuals!D20)</f>
        <v>9</v>
      </c>
      <c r="I20" s="18">
        <f t="shared" si="0"/>
        <v>61800</v>
      </c>
    </row>
    <row r="21" spans="1:9" ht="12.75">
      <c r="A21" s="21" t="s">
        <v>14</v>
      </c>
      <c r="B21" s="115">
        <f>IF(Actuals!$B21='Project Parameters'!$A$7,'Project Parameters'!B$7*'Project Parameters'!B$13*Actuals!$E21,IF(Actuals!$B21='Project Parameters'!$A$8,'Project Parameters'!B$8*'Project Parameters'!B$13*Actuals!$E21,IF(Actuals!$B21='Project Parameters'!$A$9,'Project Parameters'!B$9*'Project Parameters'!B$13*Actuals!$E21,IF(Actuals!$B21='Project Parameters'!$A$10,'Project Parameters'!B$10*'Project Parameters'!B$13*Actuals!$E21,IF(Actuals!$B21='Project Parameters'!$A$11,'Project Parameters'!B$11*'Project Parameters'!B$13*Actuals!$E21,IF(Actuals!$B21='Project Parameters'!$A$12,'Project Parameters'!B$12*'Project Parameters'!B$13*Actuals!$E21,error))))))</f>
        <v>11200</v>
      </c>
      <c r="C21" s="117">
        <f>IF(Actuals!$B21='Project Parameters'!$A$7,'Project Parameters'!C$7*'Project Parameters'!C$13*Actuals!$E21,IF(Actuals!$B21='Project Parameters'!$A$8,'Project Parameters'!C$8*'Project Parameters'!C$13*Actuals!$E21,IF(Actuals!$B21='Project Parameters'!$A$9,'Project Parameters'!C$9*'Project Parameters'!C$13*Actuals!$E21,IF(Actuals!$B21='Project Parameters'!$A$10,'Project Parameters'!C$10*'Project Parameters'!C$13*Actuals!$E21,IF(Actuals!$B21='Project Parameters'!$A$11,'Project Parameters'!C$11*'Project Parameters'!C$13*Actuals!$E21,IF(Actuals!$B21='Project Parameters'!$A$12,'Project Parameters'!C$12*'Project Parameters'!C$13*Actuals!$E21,error))))))</f>
        <v>0</v>
      </c>
      <c r="D21" s="117">
        <f>IF(Actuals!$B21='Project Parameters'!$A$7,'Project Parameters'!D$7*'Project Parameters'!D$13*Actuals!$E21,IF(Actuals!$B21='Project Parameters'!$A$8,'Project Parameters'!D$8*'Project Parameters'!D$13*Actuals!$E21,IF(Actuals!$B21='Project Parameters'!$A$9,'Project Parameters'!D$9*'Project Parameters'!D$13*Actuals!$E21,IF(Actuals!$B21='Project Parameters'!$A$10,'Project Parameters'!D$10*'Project Parameters'!D$13*Actuals!$E21,IF(Actuals!$B21='Project Parameters'!$A$11,'Project Parameters'!D$11*'Project Parameters'!D$13*Actuals!$E21,IF(Actuals!$B21='Project Parameters'!$A$12,'Project Parameters'!D$12*'Project Parameters'!D$13*Actuals!$E21,error))))))</f>
        <v>0</v>
      </c>
      <c r="E21" s="117">
        <f>IF(Actuals!$B21='Project Parameters'!$A$7,'Project Parameters'!E$7*'Project Parameters'!E$13*Actuals!$E21,IF(Actuals!$B21='Project Parameters'!$A$8,'Project Parameters'!E$8*'Project Parameters'!E$13*Actuals!$E21,IF(Actuals!$B21='Project Parameters'!$A$9,'Project Parameters'!E$9*'Project Parameters'!E$13*Actuals!$E21,IF(Actuals!$B21='Project Parameters'!$A$10,'Project Parameters'!E$10*'Project Parameters'!E$13*Actuals!$E21,IF(Actuals!$B21='Project Parameters'!$A$11,'Project Parameters'!E$11*'Project Parameters'!E$13*Actuals!$E21,IF(Actuals!$B21='Project Parameters'!$A$12,'Project Parameters'!E$12*'Project Parameters'!E$13*Actuals!$E21,error))))))</f>
        <v>52800</v>
      </c>
      <c r="F21" s="117">
        <f>IF(Actuals!$B21='Project Parameters'!$A$7,'Project Parameters'!F$7*'Project Parameters'!F$13*Actuals!$E21,IF(Actuals!$B21='Project Parameters'!$A$8,'Project Parameters'!F$8*'Project Parameters'!F$13*Actuals!$E21,IF(Actuals!$B21='Project Parameters'!$A$9,'Project Parameters'!F$9*'Project Parameters'!F$13*Actuals!$E21,IF(Actuals!$B21='Project Parameters'!$A$10,'Project Parameters'!F$10*'Project Parameters'!F$13*Actuals!$E21,IF(Actuals!$B21='Project Parameters'!$A$11,'Project Parameters'!F$11*'Project Parameters'!F$13*Actuals!$E21,IF(Actuals!$B21='Project Parameters'!$A$12,'Project Parameters'!F$12*'Project Parameters'!F$13*Actuals!$E21,error))))))</f>
        <v>0</v>
      </c>
      <c r="G21" s="117">
        <f>IF(Actuals!$B21='Project Parameters'!$A$7,'Project Parameters'!G$7*'Project Parameters'!G$13*Actuals!$E21,IF(Actuals!$B21='Project Parameters'!$A$8,'Project Parameters'!G$8*'Project Parameters'!G$13*Actuals!$E21,IF(Actuals!$B21='Project Parameters'!$A$9,'Project Parameters'!G$9*'Project Parameters'!G$13*Actuals!$E21,IF(Actuals!$B21='Project Parameters'!$A$10,'Project Parameters'!G$10*'Project Parameters'!G$13*Actuals!$E21,IF(Actuals!$B21='Project Parameters'!$A$11,'Project Parameters'!G$11*'Project Parameters'!G$13*Actuals!$E21,IF(Actuals!$B21='Project Parameters'!$A$12,'Project Parameters'!G$12*'Project Parameters'!G$13*Actuals!$E21,error))))))</f>
        <v>12000</v>
      </c>
      <c r="H21" s="119">
        <f>MONTH(Actuals!D21)</f>
        <v>9</v>
      </c>
      <c r="I21" s="18">
        <f t="shared" si="0"/>
        <v>76000</v>
      </c>
    </row>
    <row r="22" spans="1:9" ht="12.75">
      <c r="A22" s="21" t="s">
        <v>15</v>
      </c>
      <c r="B22" s="115">
        <f>IF(Actuals!$B22='Project Parameters'!$A$7,'Project Parameters'!B$7*'Project Parameters'!B$13*Actuals!$E22,IF(Actuals!$B22='Project Parameters'!$A$8,'Project Parameters'!B$8*'Project Parameters'!B$13*Actuals!$E22,IF(Actuals!$B22='Project Parameters'!$A$9,'Project Parameters'!B$9*'Project Parameters'!B$13*Actuals!$E22,IF(Actuals!$B22='Project Parameters'!$A$10,'Project Parameters'!B$10*'Project Parameters'!B$13*Actuals!$E22,IF(Actuals!$B22='Project Parameters'!$A$11,'Project Parameters'!B$11*'Project Parameters'!B$13*Actuals!$E22,IF(Actuals!$B22='Project Parameters'!$A$12,'Project Parameters'!B$12*'Project Parameters'!B$13*Actuals!$E22,error))))))</f>
        <v>19250</v>
      </c>
      <c r="C22" s="117">
        <f>IF(Actuals!$B22='Project Parameters'!$A$7,'Project Parameters'!C$7*'Project Parameters'!C$13*Actuals!$E22,IF(Actuals!$B22='Project Parameters'!$A$8,'Project Parameters'!C$8*'Project Parameters'!C$13*Actuals!$E22,IF(Actuals!$B22='Project Parameters'!$A$9,'Project Parameters'!C$9*'Project Parameters'!C$13*Actuals!$E22,IF(Actuals!$B22='Project Parameters'!$A$10,'Project Parameters'!C$10*'Project Parameters'!C$13*Actuals!$E22,IF(Actuals!$B22='Project Parameters'!$A$11,'Project Parameters'!C$11*'Project Parameters'!C$13*Actuals!$E22,IF(Actuals!$B22='Project Parameters'!$A$12,'Project Parameters'!C$12*'Project Parameters'!C$13*Actuals!$E22,error))))))</f>
        <v>55000</v>
      </c>
      <c r="D22" s="117">
        <f>IF(Actuals!$B22='Project Parameters'!$A$7,'Project Parameters'!D$7*'Project Parameters'!D$13*Actuals!$E22,IF(Actuals!$B22='Project Parameters'!$A$8,'Project Parameters'!D$8*'Project Parameters'!D$13*Actuals!$E22,IF(Actuals!$B22='Project Parameters'!$A$9,'Project Parameters'!D$9*'Project Parameters'!D$13*Actuals!$E22,IF(Actuals!$B22='Project Parameters'!$A$10,'Project Parameters'!D$10*'Project Parameters'!D$13*Actuals!$E22,IF(Actuals!$B22='Project Parameters'!$A$11,'Project Parameters'!D$11*'Project Parameters'!D$13*Actuals!$E22,IF(Actuals!$B22='Project Parameters'!$A$12,'Project Parameters'!D$12*'Project Parameters'!D$13*Actuals!$E22,error))))))</f>
        <v>0</v>
      </c>
      <c r="E22" s="117">
        <f>IF(Actuals!$B22='Project Parameters'!$A$7,'Project Parameters'!E$7*'Project Parameters'!E$13*Actuals!$E22,IF(Actuals!$B22='Project Parameters'!$A$8,'Project Parameters'!E$8*'Project Parameters'!E$13*Actuals!$E22,IF(Actuals!$B22='Project Parameters'!$A$9,'Project Parameters'!E$9*'Project Parameters'!E$13*Actuals!$E22,IF(Actuals!$B22='Project Parameters'!$A$10,'Project Parameters'!E$10*'Project Parameters'!E$13*Actuals!$E22,IF(Actuals!$B22='Project Parameters'!$A$11,'Project Parameters'!E$11*'Project Parameters'!E$13*Actuals!$E22,IF(Actuals!$B22='Project Parameters'!$A$12,'Project Parameters'!E$12*'Project Parameters'!E$13*Actuals!$E22,error))))))</f>
        <v>15125</v>
      </c>
      <c r="F22" s="117">
        <f>IF(Actuals!$B22='Project Parameters'!$A$7,'Project Parameters'!F$7*'Project Parameters'!F$13*Actuals!$E22,IF(Actuals!$B22='Project Parameters'!$A$8,'Project Parameters'!F$8*'Project Parameters'!F$13*Actuals!$E22,IF(Actuals!$B22='Project Parameters'!$A$9,'Project Parameters'!F$9*'Project Parameters'!F$13*Actuals!$E22,IF(Actuals!$B22='Project Parameters'!$A$10,'Project Parameters'!F$10*'Project Parameters'!F$13*Actuals!$E22,IF(Actuals!$B22='Project Parameters'!$A$11,'Project Parameters'!F$11*'Project Parameters'!F$13*Actuals!$E22,IF(Actuals!$B22='Project Parameters'!$A$12,'Project Parameters'!F$12*'Project Parameters'!F$13*Actuals!$E22,error))))))</f>
        <v>0</v>
      </c>
      <c r="G22" s="117">
        <f>IF(Actuals!$B22='Project Parameters'!$A$7,'Project Parameters'!G$7*'Project Parameters'!G$13*Actuals!$E22,IF(Actuals!$B22='Project Parameters'!$A$8,'Project Parameters'!G$8*'Project Parameters'!G$13*Actuals!$E22,IF(Actuals!$B22='Project Parameters'!$A$9,'Project Parameters'!G$9*'Project Parameters'!G$13*Actuals!$E22,IF(Actuals!$B22='Project Parameters'!$A$10,'Project Parameters'!G$10*'Project Parameters'!G$13*Actuals!$E22,IF(Actuals!$B22='Project Parameters'!$A$11,'Project Parameters'!G$11*'Project Parameters'!G$13*Actuals!$E22,IF(Actuals!$B22='Project Parameters'!$A$12,'Project Parameters'!G$12*'Project Parameters'!G$13*Actuals!$E22,error))))))</f>
        <v>27500</v>
      </c>
      <c r="H22" s="119">
        <f>MONTH(Actuals!D22)</f>
        <v>10</v>
      </c>
      <c r="I22" s="18">
        <f t="shared" si="0"/>
        <v>116875</v>
      </c>
    </row>
    <row r="23" spans="1:9" ht="12.75">
      <c r="A23" s="21" t="s">
        <v>16</v>
      </c>
      <c r="B23" s="115">
        <f>IF(Actuals!$B23='Project Parameters'!$A$7,'Project Parameters'!B$7*'Project Parameters'!B$13*Actuals!$E23,IF(Actuals!$B23='Project Parameters'!$A$8,'Project Parameters'!B$8*'Project Parameters'!B$13*Actuals!$E23,IF(Actuals!$B23='Project Parameters'!$A$9,'Project Parameters'!B$9*'Project Parameters'!B$13*Actuals!$E23,IF(Actuals!$B23='Project Parameters'!$A$10,'Project Parameters'!B$10*'Project Parameters'!B$13*Actuals!$E23,IF(Actuals!$B23='Project Parameters'!$A$11,'Project Parameters'!B$11*'Project Parameters'!B$13*Actuals!$E23,IF(Actuals!$B23='Project Parameters'!$A$12,'Project Parameters'!B$12*'Project Parameters'!B$13*Actuals!$E23,error))))))</f>
        <v>12250</v>
      </c>
      <c r="C23" s="117">
        <f>IF(Actuals!$B23='Project Parameters'!$A$7,'Project Parameters'!C$7*'Project Parameters'!C$13*Actuals!$E23,IF(Actuals!$B23='Project Parameters'!$A$8,'Project Parameters'!C$8*'Project Parameters'!C$13*Actuals!$E23,IF(Actuals!$B23='Project Parameters'!$A$9,'Project Parameters'!C$9*'Project Parameters'!C$13*Actuals!$E23,IF(Actuals!$B23='Project Parameters'!$A$10,'Project Parameters'!C$10*'Project Parameters'!C$13*Actuals!$E23,IF(Actuals!$B23='Project Parameters'!$A$11,'Project Parameters'!C$11*'Project Parameters'!C$13*Actuals!$E23,IF(Actuals!$B23='Project Parameters'!$A$12,'Project Parameters'!C$12*'Project Parameters'!C$13*Actuals!$E23,error))))))</f>
        <v>17500</v>
      </c>
      <c r="D23" s="117">
        <f>IF(Actuals!$B23='Project Parameters'!$A$7,'Project Parameters'!D$7*'Project Parameters'!D$13*Actuals!$E23,IF(Actuals!$B23='Project Parameters'!$A$8,'Project Parameters'!D$8*'Project Parameters'!D$13*Actuals!$E23,IF(Actuals!$B23='Project Parameters'!$A$9,'Project Parameters'!D$9*'Project Parameters'!D$13*Actuals!$E23,IF(Actuals!$B23='Project Parameters'!$A$10,'Project Parameters'!D$10*'Project Parameters'!D$13*Actuals!$E23,IF(Actuals!$B23='Project Parameters'!$A$11,'Project Parameters'!D$11*'Project Parameters'!D$13*Actuals!$E23,IF(Actuals!$B23='Project Parameters'!$A$12,'Project Parameters'!D$12*'Project Parameters'!D$13*Actuals!$E23,error))))))</f>
        <v>0</v>
      </c>
      <c r="E23" s="117">
        <f>IF(Actuals!$B23='Project Parameters'!$A$7,'Project Parameters'!E$7*'Project Parameters'!E$13*Actuals!$E23,IF(Actuals!$B23='Project Parameters'!$A$8,'Project Parameters'!E$8*'Project Parameters'!E$13*Actuals!$E23,IF(Actuals!$B23='Project Parameters'!$A$9,'Project Parameters'!E$9*'Project Parameters'!E$13*Actuals!$E23,IF(Actuals!$B23='Project Parameters'!$A$10,'Project Parameters'!E$10*'Project Parameters'!E$13*Actuals!$E23,IF(Actuals!$B23='Project Parameters'!$A$11,'Project Parameters'!E$11*'Project Parameters'!E$13*Actuals!$E23,IF(Actuals!$B23='Project Parameters'!$A$12,'Project Parameters'!E$12*'Project Parameters'!E$13*Actuals!$E23,error))))))</f>
        <v>0</v>
      </c>
      <c r="F23" s="117">
        <f>IF(Actuals!$B23='Project Parameters'!$A$7,'Project Parameters'!F$7*'Project Parameters'!F$13*Actuals!$E23,IF(Actuals!$B23='Project Parameters'!$A$8,'Project Parameters'!F$8*'Project Parameters'!F$13*Actuals!$E23,IF(Actuals!$B23='Project Parameters'!$A$9,'Project Parameters'!F$9*'Project Parameters'!F$13*Actuals!$E23,IF(Actuals!$B23='Project Parameters'!$A$10,'Project Parameters'!F$10*'Project Parameters'!F$13*Actuals!$E23,IF(Actuals!$B23='Project Parameters'!$A$11,'Project Parameters'!F$11*'Project Parameters'!F$13*Actuals!$E23,IF(Actuals!$B23='Project Parameters'!$A$12,'Project Parameters'!F$12*'Project Parameters'!F$13*Actuals!$E23,error))))))</f>
        <v>31500</v>
      </c>
      <c r="G23" s="117">
        <f>IF(Actuals!$B23='Project Parameters'!$A$7,'Project Parameters'!G$7*'Project Parameters'!G$13*Actuals!$E23,IF(Actuals!$B23='Project Parameters'!$A$8,'Project Parameters'!G$8*'Project Parameters'!G$13*Actuals!$E23,IF(Actuals!$B23='Project Parameters'!$A$9,'Project Parameters'!G$9*'Project Parameters'!G$13*Actuals!$E23,IF(Actuals!$B23='Project Parameters'!$A$10,'Project Parameters'!G$10*'Project Parameters'!G$13*Actuals!$E23,IF(Actuals!$B23='Project Parameters'!$A$11,'Project Parameters'!G$11*'Project Parameters'!G$13*Actuals!$E23,IF(Actuals!$B23='Project Parameters'!$A$12,'Project Parameters'!G$12*'Project Parameters'!G$13*Actuals!$E23,error))))))</f>
        <v>13125</v>
      </c>
      <c r="H23" s="119">
        <f>MONTH(Actuals!D23)</f>
        <v>10</v>
      </c>
      <c r="I23" s="18">
        <f t="shared" si="0"/>
        <v>74375</v>
      </c>
    </row>
    <row r="24" spans="1:9" ht="12.75">
      <c r="A24" s="21" t="s">
        <v>17</v>
      </c>
      <c r="B24" s="115">
        <f>IF(Actuals!$B24='Project Parameters'!$A$7,'Project Parameters'!B$7*'Project Parameters'!B$13*Actuals!$E24,IF(Actuals!$B24='Project Parameters'!$A$8,'Project Parameters'!B$8*'Project Parameters'!B$13*Actuals!$E24,IF(Actuals!$B24='Project Parameters'!$A$9,'Project Parameters'!B$9*'Project Parameters'!B$13*Actuals!$E24,IF(Actuals!$B24='Project Parameters'!$A$10,'Project Parameters'!B$10*'Project Parameters'!B$13*Actuals!$E24,IF(Actuals!$B24='Project Parameters'!$A$11,'Project Parameters'!B$11*'Project Parameters'!B$13*Actuals!$E24,IF(Actuals!$B24='Project Parameters'!$A$12,'Project Parameters'!B$12*'Project Parameters'!B$13*Actuals!$E24,error))))))</f>
        <v>7000</v>
      </c>
      <c r="C24" s="117">
        <f>IF(Actuals!$B24='Project Parameters'!$A$7,'Project Parameters'!C$7*'Project Parameters'!C$13*Actuals!$E24,IF(Actuals!$B24='Project Parameters'!$A$8,'Project Parameters'!C$8*'Project Parameters'!C$13*Actuals!$E24,IF(Actuals!$B24='Project Parameters'!$A$9,'Project Parameters'!C$9*'Project Parameters'!C$13*Actuals!$E24,IF(Actuals!$B24='Project Parameters'!$A$10,'Project Parameters'!C$10*'Project Parameters'!C$13*Actuals!$E24,IF(Actuals!$B24='Project Parameters'!$A$11,'Project Parameters'!C$11*'Project Parameters'!C$13*Actuals!$E24,IF(Actuals!$B24='Project Parameters'!$A$12,'Project Parameters'!C$12*'Project Parameters'!C$13*Actuals!$E24,error))))))</f>
        <v>20000</v>
      </c>
      <c r="D24" s="117">
        <f>IF(Actuals!$B24='Project Parameters'!$A$7,'Project Parameters'!D$7*'Project Parameters'!D$13*Actuals!$E24,IF(Actuals!$B24='Project Parameters'!$A$8,'Project Parameters'!D$8*'Project Parameters'!D$13*Actuals!$E24,IF(Actuals!$B24='Project Parameters'!$A$9,'Project Parameters'!D$9*'Project Parameters'!D$13*Actuals!$E24,IF(Actuals!$B24='Project Parameters'!$A$10,'Project Parameters'!D$10*'Project Parameters'!D$13*Actuals!$E24,IF(Actuals!$B24='Project Parameters'!$A$11,'Project Parameters'!D$11*'Project Parameters'!D$13*Actuals!$E24,IF(Actuals!$B24='Project Parameters'!$A$12,'Project Parameters'!D$12*'Project Parameters'!D$13*Actuals!$E24,error))))))</f>
        <v>0</v>
      </c>
      <c r="E24" s="117">
        <f>IF(Actuals!$B24='Project Parameters'!$A$7,'Project Parameters'!E$7*'Project Parameters'!E$13*Actuals!$E24,IF(Actuals!$B24='Project Parameters'!$A$8,'Project Parameters'!E$8*'Project Parameters'!E$13*Actuals!$E24,IF(Actuals!$B24='Project Parameters'!$A$9,'Project Parameters'!E$9*'Project Parameters'!E$13*Actuals!$E24,IF(Actuals!$B24='Project Parameters'!$A$10,'Project Parameters'!E$10*'Project Parameters'!E$13*Actuals!$E24,IF(Actuals!$B24='Project Parameters'!$A$11,'Project Parameters'!E$11*'Project Parameters'!E$13*Actuals!$E24,IF(Actuals!$B24='Project Parameters'!$A$12,'Project Parameters'!E$12*'Project Parameters'!E$13*Actuals!$E24,error))))))</f>
        <v>0</v>
      </c>
      <c r="F24" s="117">
        <f>IF(Actuals!$B24='Project Parameters'!$A$7,'Project Parameters'!F$7*'Project Parameters'!F$13*Actuals!$E24,IF(Actuals!$B24='Project Parameters'!$A$8,'Project Parameters'!F$8*'Project Parameters'!F$13*Actuals!$E24,IF(Actuals!$B24='Project Parameters'!$A$9,'Project Parameters'!F$9*'Project Parameters'!F$13*Actuals!$E24,IF(Actuals!$B24='Project Parameters'!$A$10,'Project Parameters'!F$10*'Project Parameters'!F$13*Actuals!$E24,IF(Actuals!$B24='Project Parameters'!$A$11,'Project Parameters'!F$11*'Project Parameters'!F$13*Actuals!$E24,IF(Actuals!$B24='Project Parameters'!$A$12,'Project Parameters'!F$12*'Project Parameters'!F$13*Actuals!$E24,error))))))</f>
        <v>0</v>
      </c>
      <c r="G24" s="117">
        <f>IF(Actuals!$B24='Project Parameters'!$A$7,'Project Parameters'!G$7*'Project Parameters'!G$13*Actuals!$E24,IF(Actuals!$B24='Project Parameters'!$A$8,'Project Parameters'!G$8*'Project Parameters'!G$13*Actuals!$E24,IF(Actuals!$B24='Project Parameters'!$A$9,'Project Parameters'!G$9*'Project Parameters'!G$13*Actuals!$E24,IF(Actuals!$B24='Project Parameters'!$A$10,'Project Parameters'!G$10*'Project Parameters'!G$13*Actuals!$E24,IF(Actuals!$B24='Project Parameters'!$A$11,'Project Parameters'!G$11*'Project Parameters'!G$13*Actuals!$E24,IF(Actuals!$B24='Project Parameters'!$A$12,'Project Parameters'!G$12*'Project Parameters'!G$13*Actuals!$E24,error))))))</f>
        <v>12500</v>
      </c>
      <c r="H24" s="119">
        <f>MONTH(Actuals!D24)</f>
        <v>11</v>
      </c>
      <c r="I24" s="18">
        <f t="shared" si="0"/>
        <v>39500</v>
      </c>
    </row>
    <row r="25" spans="1:9" ht="12.75">
      <c r="A25" s="21" t="s">
        <v>18</v>
      </c>
      <c r="B25" s="115">
        <f>IF(Actuals!$B25='Project Parameters'!$A$7,'Project Parameters'!B$7*'Project Parameters'!B$13*Actuals!$E25,IF(Actuals!$B25='Project Parameters'!$A$8,'Project Parameters'!B$8*'Project Parameters'!B$13*Actuals!$E25,IF(Actuals!$B25='Project Parameters'!$A$9,'Project Parameters'!B$9*'Project Parameters'!B$13*Actuals!$E25,IF(Actuals!$B25='Project Parameters'!$A$10,'Project Parameters'!B$10*'Project Parameters'!B$13*Actuals!$E25,IF(Actuals!$B25='Project Parameters'!$A$11,'Project Parameters'!B$11*'Project Parameters'!B$13*Actuals!$E25,IF(Actuals!$B25='Project Parameters'!$A$12,'Project Parameters'!B$12*'Project Parameters'!B$13*Actuals!$E25,error))))))</f>
        <v>15400</v>
      </c>
      <c r="C25" s="117">
        <f>IF(Actuals!$B25='Project Parameters'!$A$7,'Project Parameters'!C$7*'Project Parameters'!C$13*Actuals!$E25,IF(Actuals!$B25='Project Parameters'!$A$8,'Project Parameters'!C$8*'Project Parameters'!C$13*Actuals!$E25,IF(Actuals!$B25='Project Parameters'!$A$9,'Project Parameters'!C$9*'Project Parameters'!C$13*Actuals!$E25,IF(Actuals!$B25='Project Parameters'!$A$10,'Project Parameters'!C$10*'Project Parameters'!C$13*Actuals!$E25,IF(Actuals!$B25='Project Parameters'!$A$11,'Project Parameters'!C$11*'Project Parameters'!C$13*Actuals!$E25,IF(Actuals!$B25='Project Parameters'!$A$12,'Project Parameters'!C$12*'Project Parameters'!C$13*Actuals!$E25,error))))))</f>
        <v>5500</v>
      </c>
      <c r="D25" s="117">
        <f>IF(Actuals!$B25='Project Parameters'!$A$7,'Project Parameters'!D$7*'Project Parameters'!D$13*Actuals!$E25,IF(Actuals!$B25='Project Parameters'!$A$8,'Project Parameters'!D$8*'Project Parameters'!D$13*Actuals!$E25,IF(Actuals!$B25='Project Parameters'!$A$9,'Project Parameters'!D$9*'Project Parameters'!D$13*Actuals!$E25,IF(Actuals!$B25='Project Parameters'!$A$10,'Project Parameters'!D$10*'Project Parameters'!D$13*Actuals!$E25,IF(Actuals!$B25='Project Parameters'!$A$11,'Project Parameters'!D$11*'Project Parameters'!D$13*Actuals!$E25,IF(Actuals!$B25='Project Parameters'!$A$12,'Project Parameters'!D$12*'Project Parameters'!D$13*Actuals!$E25,error))))))</f>
        <v>26400</v>
      </c>
      <c r="E25" s="117">
        <f>IF(Actuals!$B25='Project Parameters'!$A$7,'Project Parameters'!E$7*'Project Parameters'!E$13*Actuals!$E25,IF(Actuals!$B25='Project Parameters'!$A$8,'Project Parameters'!E$8*'Project Parameters'!E$13*Actuals!$E25,IF(Actuals!$B25='Project Parameters'!$A$9,'Project Parameters'!E$9*'Project Parameters'!E$13*Actuals!$E25,IF(Actuals!$B25='Project Parameters'!$A$10,'Project Parameters'!E$10*'Project Parameters'!E$13*Actuals!$E25,IF(Actuals!$B25='Project Parameters'!$A$11,'Project Parameters'!E$11*'Project Parameters'!E$13*Actuals!$E25,IF(Actuals!$B25='Project Parameters'!$A$12,'Project Parameters'!E$12*'Project Parameters'!E$13*Actuals!$E25,error))))))</f>
        <v>0</v>
      </c>
      <c r="F25" s="117">
        <f>IF(Actuals!$B25='Project Parameters'!$A$7,'Project Parameters'!F$7*'Project Parameters'!F$13*Actuals!$E25,IF(Actuals!$B25='Project Parameters'!$A$8,'Project Parameters'!F$8*'Project Parameters'!F$13*Actuals!$E25,IF(Actuals!$B25='Project Parameters'!$A$9,'Project Parameters'!F$9*'Project Parameters'!F$13*Actuals!$E25,IF(Actuals!$B25='Project Parameters'!$A$10,'Project Parameters'!F$10*'Project Parameters'!F$13*Actuals!$E25,IF(Actuals!$B25='Project Parameters'!$A$11,'Project Parameters'!F$11*'Project Parameters'!F$13*Actuals!$E25,IF(Actuals!$B25='Project Parameters'!$A$12,'Project Parameters'!F$12*'Project Parameters'!F$13*Actuals!$E25,error))))))</f>
        <v>0</v>
      </c>
      <c r="G25" s="117">
        <f>IF(Actuals!$B25='Project Parameters'!$A$7,'Project Parameters'!G$7*'Project Parameters'!G$13*Actuals!$E25,IF(Actuals!$B25='Project Parameters'!$A$8,'Project Parameters'!G$8*'Project Parameters'!G$13*Actuals!$E25,IF(Actuals!$B25='Project Parameters'!$A$9,'Project Parameters'!G$9*'Project Parameters'!G$13*Actuals!$E25,IF(Actuals!$B25='Project Parameters'!$A$10,'Project Parameters'!G$10*'Project Parameters'!G$13*Actuals!$E25,IF(Actuals!$B25='Project Parameters'!$A$11,'Project Parameters'!G$11*'Project Parameters'!G$13*Actuals!$E25,IF(Actuals!$B25='Project Parameters'!$A$12,'Project Parameters'!G$12*'Project Parameters'!G$13*Actuals!$E25,error))))))</f>
        <v>8250</v>
      </c>
      <c r="H25" s="119">
        <f>MONTH(Actuals!D25)</f>
        <v>11</v>
      </c>
      <c r="I25" s="18">
        <f t="shared" si="0"/>
        <v>55550</v>
      </c>
    </row>
    <row r="26" spans="1:9" ht="12.75">
      <c r="A26" s="21" t="s">
        <v>19</v>
      </c>
      <c r="B26" s="115">
        <f>IF(Actuals!$B26='Project Parameters'!$A$7,'Project Parameters'!B$7*'Project Parameters'!B$13*Actuals!$E26,IF(Actuals!$B26='Project Parameters'!$A$8,'Project Parameters'!B$8*'Project Parameters'!B$13*Actuals!$E26,IF(Actuals!$B26='Project Parameters'!$A$9,'Project Parameters'!B$9*'Project Parameters'!B$13*Actuals!$E26,IF(Actuals!$B26='Project Parameters'!$A$10,'Project Parameters'!B$10*'Project Parameters'!B$13*Actuals!$E26,IF(Actuals!$B26='Project Parameters'!$A$11,'Project Parameters'!B$11*'Project Parameters'!B$13*Actuals!$E26,IF(Actuals!$B26='Project Parameters'!$A$12,'Project Parameters'!B$12*'Project Parameters'!B$13*Actuals!$E26,error))))))</f>
        <v>21000</v>
      </c>
      <c r="C26" s="117">
        <f>IF(Actuals!$B26='Project Parameters'!$A$7,'Project Parameters'!C$7*'Project Parameters'!C$13*Actuals!$E26,IF(Actuals!$B26='Project Parameters'!$A$8,'Project Parameters'!C$8*'Project Parameters'!C$13*Actuals!$E26,IF(Actuals!$B26='Project Parameters'!$A$9,'Project Parameters'!C$9*'Project Parameters'!C$13*Actuals!$E26,IF(Actuals!$B26='Project Parameters'!$A$10,'Project Parameters'!C$10*'Project Parameters'!C$13*Actuals!$E26,IF(Actuals!$B26='Project Parameters'!$A$11,'Project Parameters'!C$11*'Project Parameters'!C$13*Actuals!$E26,IF(Actuals!$B26='Project Parameters'!$A$12,'Project Parameters'!C$12*'Project Parameters'!C$13*Actuals!$E26,error))))))</f>
        <v>30000</v>
      </c>
      <c r="D26" s="117">
        <f>IF(Actuals!$B26='Project Parameters'!$A$7,'Project Parameters'!D$7*'Project Parameters'!D$13*Actuals!$E26,IF(Actuals!$B26='Project Parameters'!$A$8,'Project Parameters'!D$8*'Project Parameters'!D$13*Actuals!$E26,IF(Actuals!$B26='Project Parameters'!$A$9,'Project Parameters'!D$9*'Project Parameters'!D$13*Actuals!$E26,IF(Actuals!$B26='Project Parameters'!$A$10,'Project Parameters'!D$10*'Project Parameters'!D$13*Actuals!$E26,IF(Actuals!$B26='Project Parameters'!$A$11,'Project Parameters'!D$11*'Project Parameters'!D$13*Actuals!$E26,IF(Actuals!$B26='Project Parameters'!$A$12,'Project Parameters'!D$12*'Project Parameters'!D$13*Actuals!$E26,error))))))</f>
        <v>0</v>
      </c>
      <c r="E26" s="117">
        <f>IF(Actuals!$B26='Project Parameters'!$A$7,'Project Parameters'!E$7*'Project Parameters'!E$13*Actuals!$E26,IF(Actuals!$B26='Project Parameters'!$A$8,'Project Parameters'!E$8*'Project Parameters'!E$13*Actuals!$E26,IF(Actuals!$B26='Project Parameters'!$A$9,'Project Parameters'!E$9*'Project Parameters'!E$13*Actuals!$E26,IF(Actuals!$B26='Project Parameters'!$A$10,'Project Parameters'!E$10*'Project Parameters'!E$13*Actuals!$E26,IF(Actuals!$B26='Project Parameters'!$A$11,'Project Parameters'!E$11*'Project Parameters'!E$13*Actuals!$E26,IF(Actuals!$B26='Project Parameters'!$A$12,'Project Parameters'!E$12*'Project Parameters'!E$13*Actuals!$E26,error))))))</f>
        <v>0</v>
      </c>
      <c r="F26" s="117">
        <f>IF(Actuals!$B26='Project Parameters'!$A$7,'Project Parameters'!F$7*'Project Parameters'!F$13*Actuals!$E26,IF(Actuals!$B26='Project Parameters'!$A$8,'Project Parameters'!F$8*'Project Parameters'!F$13*Actuals!$E26,IF(Actuals!$B26='Project Parameters'!$A$9,'Project Parameters'!F$9*'Project Parameters'!F$13*Actuals!$E26,IF(Actuals!$B26='Project Parameters'!$A$10,'Project Parameters'!F$10*'Project Parameters'!F$13*Actuals!$E26,IF(Actuals!$B26='Project Parameters'!$A$11,'Project Parameters'!F$11*'Project Parameters'!F$13*Actuals!$E26,IF(Actuals!$B26='Project Parameters'!$A$12,'Project Parameters'!F$12*'Project Parameters'!F$13*Actuals!$E26,error))))))</f>
        <v>54000</v>
      </c>
      <c r="G26" s="117">
        <f>IF(Actuals!$B26='Project Parameters'!$A$7,'Project Parameters'!G$7*'Project Parameters'!G$13*Actuals!$E26,IF(Actuals!$B26='Project Parameters'!$A$8,'Project Parameters'!G$8*'Project Parameters'!G$13*Actuals!$E26,IF(Actuals!$B26='Project Parameters'!$A$9,'Project Parameters'!G$9*'Project Parameters'!G$13*Actuals!$E26,IF(Actuals!$B26='Project Parameters'!$A$10,'Project Parameters'!G$10*'Project Parameters'!G$13*Actuals!$E26,IF(Actuals!$B26='Project Parameters'!$A$11,'Project Parameters'!G$11*'Project Parameters'!G$13*Actuals!$E26,IF(Actuals!$B26='Project Parameters'!$A$12,'Project Parameters'!G$12*'Project Parameters'!G$13*Actuals!$E26,error))))))</f>
        <v>22500</v>
      </c>
      <c r="H26" s="119">
        <f>MONTH(Actuals!D26)</f>
        <v>12</v>
      </c>
      <c r="I26" s="18">
        <f t="shared" si="0"/>
        <v>127500</v>
      </c>
    </row>
    <row r="27" spans="1:9" ht="12.75">
      <c r="A27" s="21" t="s">
        <v>20</v>
      </c>
      <c r="B27" s="115">
        <f>IF(Actuals!$B27='Project Parameters'!$A$7,'Project Parameters'!B$7*'Project Parameters'!B$13*Actuals!$E27,IF(Actuals!$B27='Project Parameters'!$A$8,'Project Parameters'!B$8*'Project Parameters'!B$13*Actuals!$E27,IF(Actuals!$B27='Project Parameters'!$A$9,'Project Parameters'!B$9*'Project Parameters'!B$13*Actuals!$E27,IF(Actuals!$B27='Project Parameters'!$A$10,'Project Parameters'!B$10*'Project Parameters'!B$13*Actuals!$E27,IF(Actuals!$B27='Project Parameters'!$A$11,'Project Parameters'!B$11*'Project Parameters'!B$13*Actuals!$E27,IF(Actuals!$B27='Project Parameters'!$A$12,'Project Parameters'!B$12*'Project Parameters'!B$13*Actuals!$E27,error))))))</f>
        <v>18375</v>
      </c>
      <c r="C27" s="117">
        <f>IF(Actuals!$B27='Project Parameters'!$A$7,'Project Parameters'!C$7*'Project Parameters'!C$13*Actuals!$E27,IF(Actuals!$B27='Project Parameters'!$A$8,'Project Parameters'!C$8*'Project Parameters'!C$13*Actuals!$E27,IF(Actuals!$B27='Project Parameters'!$A$9,'Project Parameters'!C$9*'Project Parameters'!C$13*Actuals!$E27,IF(Actuals!$B27='Project Parameters'!$A$10,'Project Parameters'!C$10*'Project Parameters'!C$13*Actuals!$E27,IF(Actuals!$B27='Project Parameters'!$A$11,'Project Parameters'!C$11*'Project Parameters'!C$13*Actuals!$E27,IF(Actuals!$B27='Project Parameters'!$A$12,'Project Parameters'!C$12*'Project Parameters'!C$13*Actuals!$E27,error))))))</f>
        <v>0</v>
      </c>
      <c r="D27" s="117">
        <f>IF(Actuals!$B27='Project Parameters'!$A$7,'Project Parameters'!D$7*'Project Parameters'!D$13*Actuals!$E27,IF(Actuals!$B27='Project Parameters'!$A$8,'Project Parameters'!D$8*'Project Parameters'!D$13*Actuals!$E27,IF(Actuals!$B27='Project Parameters'!$A$9,'Project Parameters'!D$9*'Project Parameters'!D$13*Actuals!$E27,IF(Actuals!$B27='Project Parameters'!$A$10,'Project Parameters'!D$10*'Project Parameters'!D$13*Actuals!$E27,IF(Actuals!$B27='Project Parameters'!$A$11,'Project Parameters'!D$11*'Project Parameters'!D$13*Actuals!$E27,IF(Actuals!$B27='Project Parameters'!$A$12,'Project Parameters'!D$12*'Project Parameters'!D$13*Actuals!$E27,error))))))</f>
        <v>0</v>
      </c>
      <c r="E27" s="117">
        <f>IF(Actuals!$B27='Project Parameters'!$A$7,'Project Parameters'!E$7*'Project Parameters'!E$13*Actuals!$E27,IF(Actuals!$B27='Project Parameters'!$A$8,'Project Parameters'!E$8*'Project Parameters'!E$13*Actuals!$E27,IF(Actuals!$B27='Project Parameters'!$A$9,'Project Parameters'!E$9*'Project Parameters'!E$13*Actuals!$E27,IF(Actuals!$B27='Project Parameters'!$A$10,'Project Parameters'!E$10*'Project Parameters'!E$13*Actuals!$E27,IF(Actuals!$B27='Project Parameters'!$A$11,'Project Parameters'!E$11*'Project Parameters'!E$13*Actuals!$E27,IF(Actuals!$B27='Project Parameters'!$A$12,'Project Parameters'!E$12*'Project Parameters'!E$13*Actuals!$E27,error))))))</f>
        <v>86625</v>
      </c>
      <c r="F27" s="117">
        <f>IF(Actuals!$B27='Project Parameters'!$A$7,'Project Parameters'!F$7*'Project Parameters'!F$13*Actuals!$E27,IF(Actuals!$B27='Project Parameters'!$A$8,'Project Parameters'!F$8*'Project Parameters'!F$13*Actuals!$E27,IF(Actuals!$B27='Project Parameters'!$A$9,'Project Parameters'!F$9*'Project Parameters'!F$13*Actuals!$E27,IF(Actuals!$B27='Project Parameters'!$A$10,'Project Parameters'!F$10*'Project Parameters'!F$13*Actuals!$E27,IF(Actuals!$B27='Project Parameters'!$A$11,'Project Parameters'!F$11*'Project Parameters'!F$13*Actuals!$E27,IF(Actuals!$B27='Project Parameters'!$A$12,'Project Parameters'!F$12*'Project Parameters'!F$13*Actuals!$E27,error))))))</f>
        <v>0</v>
      </c>
      <c r="G27" s="117">
        <f>IF(Actuals!$B27='Project Parameters'!$A$7,'Project Parameters'!G$7*'Project Parameters'!G$13*Actuals!$E27,IF(Actuals!$B27='Project Parameters'!$A$8,'Project Parameters'!G$8*'Project Parameters'!G$13*Actuals!$E27,IF(Actuals!$B27='Project Parameters'!$A$9,'Project Parameters'!G$9*'Project Parameters'!G$13*Actuals!$E27,IF(Actuals!$B27='Project Parameters'!$A$10,'Project Parameters'!G$10*'Project Parameters'!G$13*Actuals!$E27,IF(Actuals!$B27='Project Parameters'!$A$11,'Project Parameters'!G$11*'Project Parameters'!G$13*Actuals!$E27,IF(Actuals!$B27='Project Parameters'!$A$12,'Project Parameters'!G$12*'Project Parameters'!G$13*Actuals!$E27,error))))))</f>
        <v>19687.5</v>
      </c>
      <c r="H27" s="119">
        <f>MONTH(Actuals!D27)</f>
        <v>12</v>
      </c>
      <c r="I27" s="18">
        <f t="shared" si="0"/>
        <v>124687.5</v>
      </c>
    </row>
    <row r="28" spans="1:9" ht="13.5" thickBot="1">
      <c r="A28" s="21" t="s">
        <v>21</v>
      </c>
      <c r="B28" s="115">
        <f>IF(Actuals!$B28='Project Parameters'!$A$7,'Project Parameters'!B$7*'Project Parameters'!B$13*Actuals!$E28,IF(Actuals!$B28='Project Parameters'!$A$8,'Project Parameters'!B$8*'Project Parameters'!B$13*Actuals!$E28,IF(Actuals!$B28='Project Parameters'!$A$9,'Project Parameters'!B$9*'Project Parameters'!B$13*Actuals!$E28,IF(Actuals!$B28='Project Parameters'!$A$10,'Project Parameters'!B$10*'Project Parameters'!B$13*Actuals!$E28,IF(Actuals!$B28='Project Parameters'!$A$11,'Project Parameters'!B$11*'Project Parameters'!B$13*Actuals!$E28,IF(Actuals!$B28='Project Parameters'!$A$12,'Project Parameters'!B$12*'Project Parameters'!B$13*Actuals!$E28,error))))))</f>
        <v>12600</v>
      </c>
      <c r="C28" s="117">
        <f>IF(Actuals!$B28='Project Parameters'!$A$7,'Project Parameters'!C$7*'Project Parameters'!C$13*Actuals!$E28,IF(Actuals!$B28='Project Parameters'!$A$8,'Project Parameters'!C$8*'Project Parameters'!C$13*Actuals!$E28,IF(Actuals!$B28='Project Parameters'!$A$9,'Project Parameters'!C$9*'Project Parameters'!C$13*Actuals!$E28,IF(Actuals!$B28='Project Parameters'!$A$10,'Project Parameters'!C$10*'Project Parameters'!C$13*Actuals!$E28,IF(Actuals!$B28='Project Parameters'!$A$11,'Project Parameters'!C$11*'Project Parameters'!C$13*Actuals!$E28,IF(Actuals!$B28='Project Parameters'!$A$12,'Project Parameters'!C$12*'Project Parameters'!C$13*Actuals!$E28,error))))))</f>
        <v>4500</v>
      </c>
      <c r="D28" s="117">
        <f>IF(Actuals!$B28='Project Parameters'!$A$7,'Project Parameters'!D$7*'Project Parameters'!D$13*Actuals!$E28,IF(Actuals!$B28='Project Parameters'!$A$8,'Project Parameters'!D$8*'Project Parameters'!D$13*Actuals!$E28,IF(Actuals!$B28='Project Parameters'!$A$9,'Project Parameters'!D$9*'Project Parameters'!D$13*Actuals!$E28,IF(Actuals!$B28='Project Parameters'!$A$10,'Project Parameters'!D$10*'Project Parameters'!D$13*Actuals!$E28,IF(Actuals!$B28='Project Parameters'!$A$11,'Project Parameters'!D$11*'Project Parameters'!D$13*Actuals!$E28,IF(Actuals!$B28='Project Parameters'!$A$12,'Project Parameters'!D$12*'Project Parameters'!D$13*Actuals!$E28,error))))))</f>
        <v>21600</v>
      </c>
      <c r="E28" s="117">
        <f>IF(Actuals!$B28='Project Parameters'!$A$7,'Project Parameters'!E$7*'Project Parameters'!E$13*Actuals!$E28,IF(Actuals!$B28='Project Parameters'!$A$8,'Project Parameters'!E$8*'Project Parameters'!E$13*Actuals!$E28,IF(Actuals!$B28='Project Parameters'!$A$9,'Project Parameters'!E$9*'Project Parameters'!E$13*Actuals!$E28,IF(Actuals!$B28='Project Parameters'!$A$10,'Project Parameters'!E$10*'Project Parameters'!E$13*Actuals!$E28,IF(Actuals!$B28='Project Parameters'!$A$11,'Project Parameters'!E$11*'Project Parameters'!E$13*Actuals!$E28,IF(Actuals!$B28='Project Parameters'!$A$12,'Project Parameters'!E$12*'Project Parameters'!E$13*Actuals!$E28,error))))))</f>
        <v>0</v>
      </c>
      <c r="F28" s="117">
        <f>IF(Actuals!$B28='Project Parameters'!$A$7,'Project Parameters'!F$7*'Project Parameters'!F$13*Actuals!$E28,IF(Actuals!$B28='Project Parameters'!$A$8,'Project Parameters'!F$8*'Project Parameters'!F$13*Actuals!$E28,IF(Actuals!$B28='Project Parameters'!$A$9,'Project Parameters'!F$9*'Project Parameters'!F$13*Actuals!$E28,IF(Actuals!$B28='Project Parameters'!$A$10,'Project Parameters'!F$10*'Project Parameters'!F$13*Actuals!$E28,IF(Actuals!$B28='Project Parameters'!$A$11,'Project Parameters'!F$11*'Project Parameters'!F$13*Actuals!$E28,IF(Actuals!$B28='Project Parameters'!$A$12,'Project Parameters'!F$12*'Project Parameters'!F$13*Actuals!$E28,error))))))</f>
        <v>0</v>
      </c>
      <c r="G28" s="117">
        <f>IF(Actuals!$B28='Project Parameters'!$A$7,'Project Parameters'!G$7*'Project Parameters'!G$13*Actuals!$E28,IF(Actuals!$B28='Project Parameters'!$A$8,'Project Parameters'!G$8*'Project Parameters'!G$13*Actuals!$E28,IF(Actuals!$B28='Project Parameters'!$A$9,'Project Parameters'!G$9*'Project Parameters'!G$13*Actuals!$E28,IF(Actuals!$B28='Project Parameters'!$A$10,'Project Parameters'!G$10*'Project Parameters'!G$13*Actuals!$E28,IF(Actuals!$B28='Project Parameters'!$A$11,'Project Parameters'!G$11*'Project Parameters'!G$13*Actuals!$E28,IF(Actuals!$B28='Project Parameters'!$A$12,'Project Parameters'!G$12*'Project Parameters'!G$13*Actuals!$E28,error))))))</f>
        <v>6750</v>
      </c>
      <c r="H28" s="120">
        <f>MONTH(Actuals!D28)</f>
        <v>11</v>
      </c>
      <c r="I28" s="19">
        <f t="shared" si="0"/>
        <v>45450</v>
      </c>
    </row>
    <row r="29" spans="1:9" ht="12.75">
      <c r="A29" s="46" t="s">
        <v>34</v>
      </c>
      <c r="B29" s="47">
        <f aca="true" t="shared" si="1" ref="B29:I29">SUM(B7:B28)</f>
        <v>339675</v>
      </c>
      <c r="C29" s="47">
        <f t="shared" si="1"/>
        <v>305250</v>
      </c>
      <c r="D29" s="47">
        <f t="shared" si="1"/>
        <v>301500</v>
      </c>
      <c r="E29" s="47">
        <f t="shared" si="1"/>
        <v>311300</v>
      </c>
      <c r="F29" s="47">
        <f t="shared" si="1"/>
        <v>151200</v>
      </c>
      <c r="G29" s="47">
        <f t="shared" si="1"/>
        <v>320562.5</v>
      </c>
      <c r="H29" s="50"/>
      <c r="I29" s="48">
        <f t="shared" si="1"/>
        <v>1729487.5</v>
      </c>
    </row>
    <row r="30" spans="1:9" ht="13.5" thickBot="1">
      <c r="A30" s="45" t="s">
        <v>27</v>
      </c>
      <c r="B30" s="44">
        <f>B29/'Project Parameters'!B13</f>
        <v>970.5</v>
      </c>
      <c r="C30" s="44">
        <f>C29/'Project Parameters'!C13</f>
        <v>1221</v>
      </c>
      <c r="D30" s="44">
        <f>D29/'Project Parameters'!D13</f>
        <v>1005</v>
      </c>
      <c r="E30" s="44">
        <f>E29/'Project Parameters'!E13</f>
        <v>1132</v>
      </c>
      <c r="F30" s="44">
        <f>F29/'Project Parameters'!F13</f>
        <v>672</v>
      </c>
      <c r="G30" s="44">
        <f>G29/'Project Parameters'!G13</f>
        <v>2564.5</v>
      </c>
      <c r="H30" s="51"/>
      <c r="I30" s="49">
        <f>SUM(B30:G30)</f>
        <v>7565</v>
      </c>
    </row>
    <row r="31" ht="12.75">
      <c r="A31" s="24"/>
    </row>
  </sheetData>
  <printOptions/>
  <pageMargins left="0.75" right="0.75" top="1" bottom="1" header="0.5" footer="0.5"/>
  <pageSetup fitToHeight="1" fitToWidth="1" horizontalDpi="600" verticalDpi="600" orientation="landscape" scale="90" r:id="rId2"/>
  <ignoredErrors>
    <ignoredError sqref="B6:B28 C6:C27 C28:G28 D6:D27 E6:E27 F6:F27 G6:G27" unlockedFormula="1"/>
    <ignoredError sqref="I2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1"/>
  <sheetViews>
    <sheetView workbookViewId="0" topLeftCell="A1">
      <selection activeCell="B21" sqref="B21"/>
    </sheetView>
  </sheetViews>
  <sheetFormatPr defaultColWidth="9.140625" defaultRowHeight="12.75"/>
  <cols>
    <col min="1" max="1" width="32.00390625" style="0" customWidth="1"/>
    <col min="2" max="2" width="12.8515625" style="0" customWidth="1"/>
    <col min="3" max="3" width="13.421875" style="0" customWidth="1"/>
    <col min="4" max="4" width="11.28125" style="0" bestFit="1" customWidth="1"/>
    <col min="5" max="5" width="10.57421875" style="0" customWidth="1"/>
    <col min="6" max="6" width="10.140625" style="0" customWidth="1"/>
    <col min="7" max="7" width="10.57421875" style="0" customWidth="1"/>
    <col min="8" max="8" width="12.00390625" style="0" customWidth="1"/>
    <col min="9" max="9" width="11.28125" style="0" customWidth="1"/>
    <col min="10" max="10" width="10.00390625" style="0" customWidth="1"/>
    <col min="11" max="11" width="10.140625" style="0" customWidth="1"/>
    <col min="12" max="12" width="13.28125" style="0" customWidth="1"/>
    <col min="13" max="13" width="11.140625" style="0" customWidth="1"/>
    <col min="14" max="14" width="11.8515625" style="0" customWidth="1"/>
    <col min="15" max="15" width="11.7109375" style="0" customWidth="1"/>
  </cols>
  <sheetData>
    <row r="1" ht="15.75">
      <c r="A1" s="66" t="s">
        <v>0</v>
      </c>
    </row>
    <row r="2" ht="15.75">
      <c r="A2" s="66" t="s">
        <v>64</v>
      </c>
    </row>
    <row r="3" ht="12.75">
      <c r="A3" s="67" t="s">
        <v>1</v>
      </c>
    </row>
    <row r="5" spans="1:3" ht="12.75">
      <c r="A5" s="65"/>
      <c r="B5" s="22"/>
      <c r="C5" s="22"/>
    </row>
    <row r="6" spans="1:15" ht="26.25" thickBot="1">
      <c r="A6" s="64" t="s">
        <v>23</v>
      </c>
      <c r="B6" s="63" t="s">
        <v>32</v>
      </c>
      <c r="C6" s="63" t="s">
        <v>33</v>
      </c>
      <c r="D6" s="61" t="s">
        <v>35</v>
      </c>
      <c r="E6" s="63" t="s">
        <v>36</v>
      </c>
      <c r="F6" s="63" t="s">
        <v>37</v>
      </c>
      <c r="G6" s="63" t="s">
        <v>44</v>
      </c>
      <c r="H6" s="63" t="s">
        <v>42</v>
      </c>
      <c r="I6" s="63" t="s">
        <v>43</v>
      </c>
      <c r="J6" s="63" t="s">
        <v>38</v>
      </c>
      <c r="K6" s="63" t="s">
        <v>46</v>
      </c>
      <c r="L6" s="63" t="s">
        <v>45</v>
      </c>
      <c r="M6" s="63" t="s">
        <v>39</v>
      </c>
      <c r="N6" s="63" t="s">
        <v>40</v>
      </c>
      <c r="O6" s="26" t="s">
        <v>41</v>
      </c>
    </row>
    <row r="7" spans="1:15" ht="12.75">
      <c r="A7" s="28" t="s">
        <v>2</v>
      </c>
      <c r="B7" s="29">
        <f>MONTH(Actuals!D7)</f>
        <v>3</v>
      </c>
      <c r="C7" s="30">
        <f>'Actual Totals'!I7</f>
        <v>39500</v>
      </c>
      <c r="D7" s="62">
        <f>IF($B7=1,$C7,0)</f>
        <v>0</v>
      </c>
      <c r="E7" s="60">
        <f>IF($B7=2,$C7,0)</f>
        <v>0</v>
      </c>
      <c r="F7" s="31">
        <f>IF($B7=3,$C7,0)</f>
        <v>39500</v>
      </c>
      <c r="G7" s="31">
        <f>IF($B7=4,$C7,0)</f>
        <v>0</v>
      </c>
      <c r="H7" s="31">
        <f>IF($B7=5,$C7,0)</f>
        <v>0</v>
      </c>
      <c r="I7" s="31">
        <f>IF($B7=6,$C7,0)</f>
        <v>0</v>
      </c>
      <c r="J7" s="31">
        <f>IF($B7=7,$C7,0)</f>
        <v>0</v>
      </c>
      <c r="K7" s="31">
        <f>IF($B7=8,$C7,0)</f>
        <v>0</v>
      </c>
      <c r="L7" s="31">
        <f>IF($B7=9,$C7,0)</f>
        <v>0</v>
      </c>
      <c r="M7" s="31">
        <f>IF($B7=10,$C7,0)</f>
        <v>0</v>
      </c>
      <c r="N7" s="31">
        <f>IF($B7=11,$C7,0)</f>
        <v>0</v>
      </c>
      <c r="O7" s="32">
        <f>IF($B7=12,$C7,0)</f>
        <v>0</v>
      </c>
    </row>
    <row r="8" spans="1:15" ht="12.75">
      <c r="A8" s="21" t="s">
        <v>3</v>
      </c>
      <c r="B8" s="25">
        <f>MONTH(Actuals!D8)</f>
        <v>2</v>
      </c>
      <c r="C8" s="27">
        <f>'Actual Totals'!I8</f>
        <v>85000</v>
      </c>
      <c r="D8" s="33">
        <f aca="true" t="shared" si="0" ref="D8:D28">IF($B8=1,$C8,0)</f>
        <v>0</v>
      </c>
      <c r="E8" s="33">
        <f aca="true" t="shared" si="1" ref="E8:E28">IF($B8=2,$C8,0)</f>
        <v>85000</v>
      </c>
      <c r="F8" s="33">
        <f aca="true" t="shared" si="2" ref="F8:F28">IF($B8=3,$C8,0)</f>
        <v>0</v>
      </c>
      <c r="G8" s="33">
        <f aca="true" t="shared" si="3" ref="G8:G28">IF($B8=4,$C8,0)</f>
        <v>0</v>
      </c>
      <c r="H8" s="33">
        <f aca="true" t="shared" si="4" ref="H8:H28">IF($B8=5,$C8,0)</f>
        <v>0</v>
      </c>
      <c r="I8" s="33">
        <f aca="true" t="shared" si="5" ref="I8:I28">IF($B8=6,$C8,0)</f>
        <v>0</v>
      </c>
      <c r="J8" s="33">
        <f aca="true" t="shared" si="6" ref="J8:J28">IF($B8=7,$C8,0)</f>
        <v>0</v>
      </c>
      <c r="K8" s="33">
        <f aca="true" t="shared" si="7" ref="K8:K28">IF($B8=8,$C8,0)</f>
        <v>0</v>
      </c>
      <c r="L8" s="33">
        <f aca="true" t="shared" si="8" ref="L8:L28">IF($B8=9,$C8,0)</f>
        <v>0</v>
      </c>
      <c r="M8" s="33">
        <f aca="true" t="shared" si="9" ref="M8:M28">IF($B8=10,$C8,0)</f>
        <v>0</v>
      </c>
      <c r="N8" s="33">
        <f aca="true" t="shared" si="10" ref="N8:N28">IF($B8=11,$C8,0)</f>
        <v>0</v>
      </c>
      <c r="O8" s="34">
        <f aca="true" t="shared" si="11" ref="O8:O28">IF($B8=12,$C8,0)</f>
        <v>0</v>
      </c>
    </row>
    <row r="9" spans="1:15" ht="12.75">
      <c r="A9" s="21" t="s">
        <v>61</v>
      </c>
      <c r="B9" s="25">
        <f>MONTH(Actuals!D9)</f>
        <v>4</v>
      </c>
      <c r="C9" s="27">
        <f>'Actual Totals'!I9</f>
        <v>128750</v>
      </c>
      <c r="D9" s="33">
        <f t="shared" si="0"/>
        <v>0</v>
      </c>
      <c r="E9" s="33">
        <f t="shared" si="1"/>
        <v>0</v>
      </c>
      <c r="F9" s="33">
        <f t="shared" si="2"/>
        <v>0</v>
      </c>
      <c r="G9" s="33">
        <f t="shared" si="3"/>
        <v>128750</v>
      </c>
      <c r="H9" s="33">
        <f t="shared" si="4"/>
        <v>0</v>
      </c>
      <c r="I9" s="33">
        <f t="shared" si="5"/>
        <v>0</v>
      </c>
      <c r="J9" s="33">
        <f t="shared" si="6"/>
        <v>0</v>
      </c>
      <c r="K9" s="33">
        <f t="shared" si="7"/>
        <v>0</v>
      </c>
      <c r="L9" s="33">
        <f t="shared" si="8"/>
        <v>0</v>
      </c>
      <c r="M9" s="33">
        <f t="shared" si="9"/>
        <v>0</v>
      </c>
      <c r="N9" s="33">
        <f t="shared" si="10"/>
        <v>0</v>
      </c>
      <c r="O9" s="34">
        <f t="shared" si="11"/>
        <v>0</v>
      </c>
    </row>
    <row r="10" spans="1:15" ht="12.75">
      <c r="A10" s="21" t="s">
        <v>4</v>
      </c>
      <c r="B10" s="25">
        <f>MONTH(Actuals!D10)</f>
        <v>4</v>
      </c>
      <c r="C10" s="27">
        <f>'Actual Totals'!I10</f>
        <v>35625</v>
      </c>
      <c r="D10" s="33">
        <f t="shared" si="0"/>
        <v>0</v>
      </c>
      <c r="E10" s="33">
        <f t="shared" si="1"/>
        <v>0</v>
      </c>
      <c r="F10" s="33">
        <f t="shared" si="2"/>
        <v>0</v>
      </c>
      <c r="G10" s="33">
        <f t="shared" si="3"/>
        <v>35625</v>
      </c>
      <c r="H10" s="33">
        <f t="shared" si="4"/>
        <v>0</v>
      </c>
      <c r="I10" s="33">
        <f t="shared" si="5"/>
        <v>0</v>
      </c>
      <c r="J10" s="33">
        <f t="shared" si="6"/>
        <v>0</v>
      </c>
      <c r="K10" s="33">
        <f t="shared" si="7"/>
        <v>0</v>
      </c>
      <c r="L10" s="33">
        <f t="shared" si="8"/>
        <v>0</v>
      </c>
      <c r="M10" s="33">
        <f t="shared" si="9"/>
        <v>0</v>
      </c>
      <c r="N10" s="33">
        <f t="shared" si="10"/>
        <v>0</v>
      </c>
      <c r="O10" s="34">
        <f t="shared" si="11"/>
        <v>0</v>
      </c>
    </row>
    <row r="11" spans="1:15" ht="12.75">
      <c r="A11" s="21" t="s">
        <v>5</v>
      </c>
      <c r="B11" s="25">
        <f>MONTH(Actuals!D11)</f>
        <v>3</v>
      </c>
      <c r="C11" s="27">
        <f>'Actual Totals'!I11</f>
        <v>63125</v>
      </c>
      <c r="D11" s="33">
        <f t="shared" si="0"/>
        <v>0</v>
      </c>
      <c r="E11" s="33">
        <f t="shared" si="1"/>
        <v>0</v>
      </c>
      <c r="F11" s="33">
        <f t="shared" si="2"/>
        <v>63125</v>
      </c>
      <c r="G11" s="33">
        <f t="shared" si="3"/>
        <v>0</v>
      </c>
      <c r="H11" s="33">
        <f t="shared" si="4"/>
        <v>0</v>
      </c>
      <c r="I11" s="33">
        <f t="shared" si="5"/>
        <v>0</v>
      </c>
      <c r="J11" s="33">
        <f t="shared" si="6"/>
        <v>0</v>
      </c>
      <c r="K11" s="33">
        <f t="shared" si="7"/>
        <v>0</v>
      </c>
      <c r="L11" s="33">
        <f t="shared" si="8"/>
        <v>0</v>
      </c>
      <c r="M11" s="33">
        <f t="shared" si="9"/>
        <v>0</v>
      </c>
      <c r="N11" s="33">
        <f t="shared" si="10"/>
        <v>0</v>
      </c>
      <c r="O11" s="34">
        <f t="shared" si="11"/>
        <v>0</v>
      </c>
    </row>
    <row r="12" spans="1:15" ht="12.75">
      <c r="A12" s="21" t="s">
        <v>6</v>
      </c>
      <c r="B12" s="25">
        <f>MONTH(Actuals!D12)</f>
        <v>4</v>
      </c>
      <c r="C12" s="27">
        <f>'Actual Totals'!I12</f>
        <v>63750</v>
      </c>
      <c r="D12" s="33">
        <f t="shared" si="0"/>
        <v>0</v>
      </c>
      <c r="E12" s="33">
        <f t="shared" si="1"/>
        <v>0</v>
      </c>
      <c r="F12" s="33">
        <f t="shared" si="2"/>
        <v>0</v>
      </c>
      <c r="G12" s="33">
        <f t="shared" si="3"/>
        <v>63750</v>
      </c>
      <c r="H12" s="33">
        <f t="shared" si="4"/>
        <v>0</v>
      </c>
      <c r="I12" s="33">
        <f t="shared" si="5"/>
        <v>0</v>
      </c>
      <c r="J12" s="33">
        <f t="shared" si="6"/>
        <v>0</v>
      </c>
      <c r="K12" s="33">
        <f t="shared" si="7"/>
        <v>0</v>
      </c>
      <c r="L12" s="33">
        <f t="shared" si="8"/>
        <v>0</v>
      </c>
      <c r="M12" s="33">
        <f t="shared" si="9"/>
        <v>0</v>
      </c>
      <c r="N12" s="33">
        <f t="shared" si="10"/>
        <v>0</v>
      </c>
      <c r="O12" s="34">
        <f t="shared" si="11"/>
        <v>0</v>
      </c>
    </row>
    <row r="13" spans="1:15" ht="12.75">
      <c r="A13" s="21" t="s">
        <v>7</v>
      </c>
      <c r="B13" s="25">
        <f>MONTH(Actuals!D13)</f>
        <v>4</v>
      </c>
      <c r="C13" s="27">
        <f>'Actual Totals'!I13</f>
        <v>98750</v>
      </c>
      <c r="D13" s="33">
        <f t="shared" si="0"/>
        <v>0</v>
      </c>
      <c r="E13" s="33">
        <f t="shared" si="1"/>
        <v>0</v>
      </c>
      <c r="F13" s="33">
        <f t="shared" si="2"/>
        <v>0</v>
      </c>
      <c r="G13" s="33">
        <f t="shared" si="3"/>
        <v>98750</v>
      </c>
      <c r="H13" s="33">
        <f t="shared" si="4"/>
        <v>0</v>
      </c>
      <c r="I13" s="33">
        <f t="shared" si="5"/>
        <v>0</v>
      </c>
      <c r="J13" s="33">
        <f t="shared" si="6"/>
        <v>0</v>
      </c>
      <c r="K13" s="33">
        <f t="shared" si="7"/>
        <v>0</v>
      </c>
      <c r="L13" s="33">
        <f t="shared" si="8"/>
        <v>0</v>
      </c>
      <c r="M13" s="33">
        <f t="shared" si="9"/>
        <v>0</v>
      </c>
      <c r="N13" s="33">
        <f t="shared" si="10"/>
        <v>0</v>
      </c>
      <c r="O13" s="34">
        <f t="shared" si="11"/>
        <v>0</v>
      </c>
    </row>
    <row r="14" spans="1:15" ht="12.75">
      <c r="A14" s="21" t="s">
        <v>8</v>
      </c>
      <c r="B14" s="25">
        <f>MONTH(Actuals!D14)</f>
        <v>5</v>
      </c>
      <c r="C14" s="27">
        <f>'Actual Totals'!I14</f>
        <v>193125</v>
      </c>
      <c r="D14" s="33">
        <f t="shared" si="0"/>
        <v>0</v>
      </c>
      <c r="E14" s="33">
        <f t="shared" si="1"/>
        <v>0</v>
      </c>
      <c r="F14" s="33">
        <f t="shared" si="2"/>
        <v>0</v>
      </c>
      <c r="G14" s="33">
        <f t="shared" si="3"/>
        <v>0</v>
      </c>
      <c r="H14" s="33">
        <f t="shared" si="4"/>
        <v>193125</v>
      </c>
      <c r="I14" s="33">
        <f t="shared" si="5"/>
        <v>0</v>
      </c>
      <c r="J14" s="33">
        <f t="shared" si="6"/>
        <v>0</v>
      </c>
      <c r="K14" s="33">
        <f t="shared" si="7"/>
        <v>0</v>
      </c>
      <c r="L14" s="33">
        <f t="shared" si="8"/>
        <v>0</v>
      </c>
      <c r="M14" s="33">
        <f t="shared" si="9"/>
        <v>0</v>
      </c>
      <c r="N14" s="33">
        <f t="shared" si="10"/>
        <v>0</v>
      </c>
      <c r="O14" s="34">
        <f t="shared" si="11"/>
        <v>0</v>
      </c>
    </row>
    <row r="15" spans="1:15" ht="12.75">
      <c r="A15" s="21" t="s">
        <v>9</v>
      </c>
      <c r="B15" s="25">
        <f>MONTH(Actuals!D15)</f>
        <v>6</v>
      </c>
      <c r="C15" s="27">
        <f>'Actual Totals'!I15</f>
        <v>106875</v>
      </c>
      <c r="D15" s="33">
        <f t="shared" si="0"/>
        <v>0</v>
      </c>
      <c r="E15" s="33">
        <f t="shared" si="1"/>
        <v>0</v>
      </c>
      <c r="F15" s="33">
        <f t="shared" si="2"/>
        <v>0</v>
      </c>
      <c r="G15" s="33">
        <f t="shared" si="3"/>
        <v>0</v>
      </c>
      <c r="H15" s="33">
        <f t="shared" si="4"/>
        <v>0</v>
      </c>
      <c r="I15" s="33">
        <f t="shared" si="5"/>
        <v>106875</v>
      </c>
      <c r="J15" s="33">
        <f t="shared" si="6"/>
        <v>0</v>
      </c>
      <c r="K15" s="33">
        <f t="shared" si="7"/>
        <v>0</v>
      </c>
      <c r="L15" s="33">
        <f t="shared" si="8"/>
        <v>0</v>
      </c>
      <c r="M15" s="33">
        <f t="shared" si="9"/>
        <v>0</v>
      </c>
      <c r="N15" s="33">
        <f t="shared" si="10"/>
        <v>0</v>
      </c>
      <c r="O15" s="34">
        <f t="shared" si="11"/>
        <v>0</v>
      </c>
    </row>
    <row r="16" spans="1:15" ht="12.75">
      <c r="A16" s="21" t="s">
        <v>62</v>
      </c>
      <c r="B16" s="25">
        <f>MONTH(Actuals!D16)</f>
        <v>7</v>
      </c>
      <c r="C16" s="27">
        <f>'Actual Totals'!I16</f>
        <v>53125</v>
      </c>
      <c r="D16" s="33">
        <f t="shared" si="0"/>
        <v>0</v>
      </c>
      <c r="E16" s="33">
        <f t="shared" si="1"/>
        <v>0</v>
      </c>
      <c r="F16" s="33">
        <f t="shared" si="2"/>
        <v>0</v>
      </c>
      <c r="G16" s="33">
        <f t="shared" si="3"/>
        <v>0</v>
      </c>
      <c r="H16" s="33">
        <f t="shared" si="4"/>
        <v>0</v>
      </c>
      <c r="I16" s="33">
        <f t="shared" si="5"/>
        <v>0</v>
      </c>
      <c r="J16" s="33">
        <f t="shared" si="6"/>
        <v>53125</v>
      </c>
      <c r="K16" s="33">
        <f t="shared" si="7"/>
        <v>0</v>
      </c>
      <c r="L16" s="33">
        <f t="shared" si="8"/>
        <v>0</v>
      </c>
      <c r="M16" s="33">
        <f t="shared" si="9"/>
        <v>0</v>
      </c>
      <c r="N16" s="33">
        <f t="shared" si="10"/>
        <v>0</v>
      </c>
      <c r="O16" s="34">
        <f t="shared" si="11"/>
        <v>0</v>
      </c>
    </row>
    <row r="17" spans="1:15" ht="12.75">
      <c r="A17" s="21" t="s">
        <v>10</v>
      </c>
      <c r="B17" s="25">
        <f>MONTH(Actuals!D17)</f>
        <v>8</v>
      </c>
      <c r="C17" s="27">
        <f>'Actual Totals'!I17</f>
        <v>42500</v>
      </c>
      <c r="D17" s="33">
        <f t="shared" si="0"/>
        <v>0</v>
      </c>
      <c r="E17" s="33">
        <f t="shared" si="1"/>
        <v>0</v>
      </c>
      <c r="F17" s="33">
        <f t="shared" si="2"/>
        <v>0</v>
      </c>
      <c r="G17" s="33">
        <f t="shared" si="3"/>
        <v>0</v>
      </c>
      <c r="H17" s="33">
        <f t="shared" si="4"/>
        <v>0</v>
      </c>
      <c r="I17" s="33">
        <f t="shared" si="5"/>
        <v>0</v>
      </c>
      <c r="J17" s="33">
        <f t="shared" si="6"/>
        <v>0</v>
      </c>
      <c r="K17" s="33">
        <f t="shared" si="7"/>
        <v>42500</v>
      </c>
      <c r="L17" s="33">
        <f t="shared" si="8"/>
        <v>0</v>
      </c>
      <c r="M17" s="33">
        <f t="shared" si="9"/>
        <v>0</v>
      </c>
      <c r="N17" s="33">
        <f t="shared" si="10"/>
        <v>0</v>
      </c>
      <c r="O17" s="34">
        <f t="shared" si="11"/>
        <v>0</v>
      </c>
    </row>
    <row r="18" spans="1:15" ht="12.75">
      <c r="A18" s="21" t="s">
        <v>11</v>
      </c>
      <c r="B18" s="25">
        <f>MONTH(Actuals!D18)</f>
        <v>8</v>
      </c>
      <c r="C18" s="27">
        <f>'Actual Totals'!I18</f>
        <v>38250</v>
      </c>
      <c r="D18" s="33">
        <f t="shared" si="0"/>
        <v>0</v>
      </c>
      <c r="E18" s="33">
        <f t="shared" si="1"/>
        <v>0</v>
      </c>
      <c r="F18" s="33">
        <f t="shared" si="2"/>
        <v>0</v>
      </c>
      <c r="G18" s="33">
        <f t="shared" si="3"/>
        <v>0</v>
      </c>
      <c r="H18" s="33">
        <f t="shared" si="4"/>
        <v>0</v>
      </c>
      <c r="I18" s="33">
        <f t="shared" si="5"/>
        <v>0</v>
      </c>
      <c r="J18" s="33">
        <f t="shared" si="6"/>
        <v>0</v>
      </c>
      <c r="K18" s="33">
        <f t="shared" si="7"/>
        <v>38250</v>
      </c>
      <c r="L18" s="33">
        <f t="shared" si="8"/>
        <v>0</v>
      </c>
      <c r="M18" s="33">
        <f t="shared" si="9"/>
        <v>0</v>
      </c>
      <c r="N18" s="33">
        <f t="shared" si="10"/>
        <v>0</v>
      </c>
      <c r="O18" s="34">
        <f t="shared" si="11"/>
        <v>0</v>
      </c>
    </row>
    <row r="19" spans="1:15" ht="12.75">
      <c r="A19" s="21" t="s">
        <v>12</v>
      </c>
      <c r="B19" s="25">
        <f>MONTH(Actuals!D19)</f>
        <v>8</v>
      </c>
      <c r="C19" s="27">
        <f>'Actual Totals'!I19</f>
        <v>59375</v>
      </c>
      <c r="D19" s="33">
        <f t="shared" si="0"/>
        <v>0</v>
      </c>
      <c r="E19" s="33">
        <f t="shared" si="1"/>
        <v>0</v>
      </c>
      <c r="F19" s="33">
        <f t="shared" si="2"/>
        <v>0</v>
      </c>
      <c r="G19" s="33">
        <f t="shared" si="3"/>
        <v>0</v>
      </c>
      <c r="H19" s="33">
        <f t="shared" si="4"/>
        <v>0</v>
      </c>
      <c r="I19" s="33">
        <f t="shared" si="5"/>
        <v>0</v>
      </c>
      <c r="J19" s="33">
        <f t="shared" si="6"/>
        <v>0</v>
      </c>
      <c r="K19" s="33">
        <f t="shared" si="7"/>
        <v>59375</v>
      </c>
      <c r="L19" s="33">
        <f t="shared" si="8"/>
        <v>0</v>
      </c>
      <c r="M19" s="33">
        <f t="shared" si="9"/>
        <v>0</v>
      </c>
      <c r="N19" s="33">
        <f t="shared" si="10"/>
        <v>0</v>
      </c>
      <c r="O19" s="34">
        <f t="shared" si="11"/>
        <v>0</v>
      </c>
    </row>
    <row r="20" spans="1:15" ht="12.75">
      <c r="A20" s="21" t="s">
        <v>13</v>
      </c>
      <c r="B20" s="25">
        <f>MONTH(Actuals!D20)</f>
        <v>9</v>
      </c>
      <c r="C20" s="27">
        <f>'Actual Totals'!I20</f>
        <v>61800</v>
      </c>
      <c r="D20" s="33">
        <f t="shared" si="0"/>
        <v>0</v>
      </c>
      <c r="E20" s="33">
        <f t="shared" si="1"/>
        <v>0</v>
      </c>
      <c r="F20" s="33">
        <f t="shared" si="2"/>
        <v>0</v>
      </c>
      <c r="G20" s="33">
        <f t="shared" si="3"/>
        <v>0</v>
      </c>
      <c r="H20" s="33">
        <f t="shared" si="4"/>
        <v>0</v>
      </c>
      <c r="I20" s="33">
        <f t="shared" si="5"/>
        <v>0</v>
      </c>
      <c r="J20" s="33">
        <f t="shared" si="6"/>
        <v>0</v>
      </c>
      <c r="K20" s="33">
        <f t="shared" si="7"/>
        <v>0</v>
      </c>
      <c r="L20" s="33">
        <f t="shared" si="8"/>
        <v>61800</v>
      </c>
      <c r="M20" s="33">
        <f t="shared" si="9"/>
        <v>0</v>
      </c>
      <c r="N20" s="33">
        <f t="shared" si="10"/>
        <v>0</v>
      </c>
      <c r="O20" s="34">
        <f t="shared" si="11"/>
        <v>0</v>
      </c>
    </row>
    <row r="21" spans="1:15" ht="12.75">
      <c r="A21" s="21" t="s">
        <v>14</v>
      </c>
      <c r="B21" s="25">
        <f>MONTH(Actuals!D21)</f>
        <v>9</v>
      </c>
      <c r="C21" s="27">
        <f>'Actual Totals'!I21</f>
        <v>76000</v>
      </c>
      <c r="D21" s="33">
        <f t="shared" si="0"/>
        <v>0</v>
      </c>
      <c r="E21" s="33">
        <f t="shared" si="1"/>
        <v>0</v>
      </c>
      <c r="F21" s="33">
        <f t="shared" si="2"/>
        <v>0</v>
      </c>
      <c r="G21" s="33">
        <f t="shared" si="3"/>
        <v>0</v>
      </c>
      <c r="H21" s="33">
        <f t="shared" si="4"/>
        <v>0</v>
      </c>
      <c r="I21" s="33">
        <f t="shared" si="5"/>
        <v>0</v>
      </c>
      <c r="J21" s="33">
        <f t="shared" si="6"/>
        <v>0</v>
      </c>
      <c r="K21" s="33">
        <f t="shared" si="7"/>
        <v>0</v>
      </c>
      <c r="L21" s="33">
        <f t="shared" si="8"/>
        <v>76000</v>
      </c>
      <c r="M21" s="33">
        <f t="shared" si="9"/>
        <v>0</v>
      </c>
      <c r="N21" s="33">
        <f t="shared" si="10"/>
        <v>0</v>
      </c>
      <c r="O21" s="34">
        <f t="shared" si="11"/>
        <v>0</v>
      </c>
    </row>
    <row r="22" spans="1:15" ht="12.75">
      <c r="A22" s="21" t="s">
        <v>15</v>
      </c>
      <c r="B22" s="25">
        <f>MONTH(Actuals!D22)</f>
        <v>10</v>
      </c>
      <c r="C22" s="27">
        <f>'Actual Totals'!I22</f>
        <v>116875</v>
      </c>
      <c r="D22" s="33">
        <f t="shared" si="0"/>
        <v>0</v>
      </c>
      <c r="E22" s="33">
        <f t="shared" si="1"/>
        <v>0</v>
      </c>
      <c r="F22" s="33">
        <f t="shared" si="2"/>
        <v>0</v>
      </c>
      <c r="G22" s="33">
        <f t="shared" si="3"/>
        <v>0</v>
      </c>
      <c r="H22" s="33">
        <f t="shared" si="4"/>
        <v>0</v>
      </c>
      <c r="I22" s="33">
        <f t="shared" si="5"/>
        <v>0</v>
      </c>
      <c r="J22" s="33">
        <f t="shared" si="6"/>
        <v>0</v>
      </c>
      <c r="K22" s="33">
        <f t="shared" si="7"/>
        <v>0</v>
      </c>
      <c r="L22" s="33">
        <f t="shared" si="8"/>
        <v>0</v>
      </c>
      <c r="M22" s="33">
        <f t="shared" si="9"/>
        <v>116875</v>
      </c>
      <c r="N22" s="33">
        <f t="shared" si="10"/>
        <v>0</v>
      </c>
      <c r="O22" s="34">
        <f t="shared" si="11"/>
        <v>0</v>
      </c>
    </row>
    <row r="23" spans="1:15" ht="12.75">
      <c r="A23" s="21" t="s">
        <v>16</v>
      </c>
      <c r="B23" s="25">
        <f>MONTH(Actuals!D23)</f>
        <v>10</v>
      </c>
      <c r="C23" s="27">
        <f>'Actual Totals'!I23</f>
        <v>74375</v>
      </c>
      <c r="D23" s="33">
        <f t="shared" si="0"/>
        <v>0</v>
      </c>
      <c r="E23" s="33">
        <f t="shared" si="1"/>
        <v>0</v>
      </c>
      <c r="F23" s="33">
        <f t="shared" si="2"/>
        <v>0</v>
      </c>
      <c r="G23" s="33">
        <f t="shared" si="3"/>
        <v>0</v>
      </c>
      <c r="H23" s="33">
        <f t="shared" si="4"/>
        <v>0</v>
      </c>
      <c r="I23" s="33">
        <f t="shared" si="5"/>
        <v>0</v>
      </c>
      <c r="J23" s="33">
        <f t="shared" si="6"/>
        <v>0</v>
      </c>
      <c r="K23" s="33">
        <f t="shared" si="7"/>
        <v>0</v>
      </c>
      <c r="L23" s="33">
        <f t="shared" si="8"/>
        <v>0</v>
      </c>
      <c r="M23" s="33">
        <f t="shared" si="9"/>
        <v>74375</v>
      </c>
      <c r="N23" s="33">
        <f t="shared" si="10"/>
        <v>0</v>
      </c>
      <c r="O23" s="34">
        <f t="shared" si="11"/>
        <v>0</v>
      </c>
    </row>
    <row r="24" spans="1:15" ht="12.75">
      <c r="A24" s="21" t="s">
        <v>17</v>
      </c>
      <c r="B24" s="25">
        <f>MONTH(Actuals!D24)</f>
        <v>11</v>
      </c>
      <c r="C24" s="27">
        <f>'Actual Totals'!I24</f>
        <v>39500</v>
      </c>
      <c r="D24" s="33">
        <f t="shared" si="0"/>
        <v>0</v>
      </c>
      <c r="E24" s="33">
        <f t="shared" si="1"/>
        <v>0</v>
      </c>
      <c r="F24" s="33">
        <f t="shared" si="2"/>
        <v>0</v>
      </c>
      <c r="G24" s="33">
        <f t="shared" si="3"/>
        <v>0</v>
      </c>
      <c r="H24" s="33">
        <f t="shared" si="4"/>
        <v>0</v>
      </c>
      <c r="I24" s="33">
        <f t="shared" si="5"/>
        <v>0</v>
      </c>
      <c r="J24" s="33">
        <f t="shared" si="6"/>
        <v>0</v>
      </c>
      <c r="K24" s="33">
        <f t="shared" si="7"/>
        <v>0</v>
      </c>
      <c r="L24" s="33">
        <f t="shared" si="8"/>
        <v>0</v>
      </c>
      <c r="M24" s="33">
        <f t="shared" si="9"/>
        <v>0</v>
      </c>
      <c r="N24" s="33">
        <f t="shared" si="10"/>
        <v>39500</v>
      </c>
      <c r="O24" s="34">
        <f t="shared" si="11"/>
        <v>0</v>
      </c>
    </row>
    <row r="25" spans="1:15" ht="12.75">
      <c r="A25" s="21" t="s">
        <v>18</v>
      </c>
      <c r="B25" s="25">
        <f>MONTH(Actuals!D25)</f>
        <v>11</v>
      </c>
      <c r="C25" s="27">
        <f>'Actual Totals'!I25</f>
        <v>55550</v>
      </c>
      <c r="D25" s="33">
        <f t="shared" si="0"/>
        <v>0</v>
      </c>
      <c r="E25" s="33">
        <f t="shared" si="1"/>
        <v>0</v>
      </c>
      <c r="F25" s="33">
        <f t="shared" si="2"/>
        <v>0</v>
      </c>
      <c r="G25" s="33">
        <f t="shared" si="3"/>
        <v>0</v>
      </c>
      <c r="H25" s="33">
        <f t="shared" si="4"/>
        <v>0</v>
      </c>
      <c r="I25" s="33">
        <f t="shared" si="5"/>
        <v>0</v>
      </c>
      <c r="J25" s="33">
        <f t="shared" si="6"/>
        <v>0</v>
      </c>
      <c r="K25" s="33">
        <f t="shared" si="7"/>
        <v>0</v>
      </c>
      <c r="L25" s="33">
        <f t="shared" si="8"/>
        <v>0</v>
      </c>
      <c r="M25" s="33">
        <f t="shared" si="9"/>
        <v>0</v>
      </c>
      <c r="N25" s="33">
        <f t="shared" si="10"/>
        <v>55550</v>
      </c>
      <c r="O25" s="34">
        <f t="shared" si="11"/>
        <v>0</v>
      </c>
    </row>
    <row r="26" spans="1:15" ht="12.75">
      <c r="A26" s="21" t="s">
        <v>19</v>
      </c>
      <c r="B26" s="25">
        <f>MONTH(Actuals!D26)</f>
        <v>12</v>
      </c>
      <c r="C26" s="27">
        <f>'Actual Totals'!I26</f>
        <v>127500</v>
      </c>
      <c r="D26" s="33">
        <f t="shared" si="0"/>
        <v>0</v>
      </c>
      <c r="E26" s="33">
        <f t="shared" si="1"/>
        <v>0</v>
      </c>
      <c r="F26" s="33">
        <f t="shared" si="2"/>
        <v>0</v>
      </c>
      <c r="G26" s="33">
        <f t="shared" si="3"/>
        <v>0</v>
      </c>
      <c r="H26" s="33">
        <f t="shared" si="4"/>
        <v>0</v>
      </c>
      <c r="I26" s="33">
        <f t="shared" si="5"/>
        <v>0</v>
      </c>
      <c r="J26" s="33">
        <f t="shared" si="6"/>
        <v>0</v>
      </c>
      <c r="K26" s="33">
        <f t="shared" si="7"/>
        <v>0</v>
      </c>
      <c r="L26" s="33">
        <f t="shared" si="8"/>
        <v>0</v>
      </c>
      <c r="M26" s="33">
        <f t="shared" si="9"/>
        <v>0</v>
      </c>
      <c r="N26" s="33">
        <f t="shared" si="10"/>
        <v>0</v>
      </c>
      <c r="O26" s="34">
        <f t="shared" si="11"/>
        <v>127500</v>
      </c>
    </row>
    <row r="27" spans="1:15" ht="12.75">
      <c r="A27" s="21" t="s">
        <v>20</v>
      </c>
      <c r="B27" s="25">
        <f>MONTH(Actuals!D27)</f>
        <v>12</v>
      </c>
      <c r="C27" s="27">
        <f>'Actual Totals'!I27</f>
        <v>124687.5</v>
      </c>
      <c r="D27" s="33">
        <f t="shared" si="0"/>
        <v>0</v>
      </c>
      <c r="E27" s="33">
        <f t="shared" si="1"/>
        <v>0</v>
      </c>
      <c r="F27" s="33">
        <f t="shared" si="2"/>
        <v>0</v>
      </c>
      <c r="G27" s="33">
        <f t="shared" si="3"/>
        <v>0</v>
      </c>
      <c r="H27" s="33">
        <f t="shared" si="4"/>
        <v>0</v>
      </c>
      <c r="I27" s="33">
        <f t="shared" si="5"/>
        <v>0</v>
      </c>
      <c r="J27" s="33">
        <f t="shared" si="6"/>
        <v>0</v>
      </c>
      <c r="K27" s="33">
        <f t="shared" si="7"/>
        <v>0</v>
      </c>
      <c r="L27" s="33">
        <f t="shared" si="8"/>
        <v>0</v>
      </c>
      <c r="M27" s="33">
        <f t="shared" si="9"/>
        <v>0</v>
      </c>
      <c r="N27" s="33">
        <f t="shared" si="10"/>
        <v>0</v>
      </c>
      <c r="O27" s="34">
        <f t="shared" si="11"/>
        <v>124687.5</v>
      </c>
    </row>
    <row r="28" spans="1:15" ht="12.75">
      <c r="A28" s="21" t="s">
        <v>21</v>
      </c>
      <c r="B28" s="25">
        <f>MONTH(Actuals!D28)</f>
        <v>11</v>
      </c>
      <c r="C28" s="27">
        <f>'Actual Totals'!I28</f>
        <v>45450</v>
      </c>
      <c r="D28" s="33">
        <f t="shared" si="0"/>
        <v>0</v>
      </c>
      <c r="E28" s="33">
        <f t="shared" si="1"/>
        <v>0</v>
      </c>
      <c r="F28" s="33">
        <f t="shared" si="2"/>
        <v>0</v>
      </c>
      <c r="G28" s="33">
        <f t="shared" si="3"/>
        <v>0</v>
      </c>
      <c r="H28" s="33">
        <f t="shared" si="4"/>
        <v>0</v>
      </c>
      <c r="I28" s="33">
        <f t="shared" si="5"/>
        <v>0</v>
      </c>
      <c r="J28" s="33">
        <f t="shared" si="6"/>
        <v>0</v>
      </c>
      <c r="K28" s="33">
        <f t="shared" si="7"/>
        <v>0</v>
      </c>
      <c r="L28" s="33">
        <f t="shared" si="8"/>
        <v>0</v>
      </c>
      <c r="M28" s="33">
        <f t="shared" si="9"/>
        <v>0</v>
      </c>
      <c r="N28" s="33">
        <f t="shared" si="10"/>
        <v>45450</v>
      </c>
      <c r="O28" s="34">
        <f t="shared" si="11"/>
        <v>0</v>
      </c>
    </row>
    <row r="29" spans="1:15" ht="12.75">
      <c r="A29" s="58" t="s">
        <v>47</v>
      </c>
      <c r="B29" s="57"/>
      <c r="C29" s="54">
        <f>SUM(C7:C28)</f>
        <v>1729487.5</v>
      </c>
      <c r="D29" s="54">
        <f aca="true" t="shared" si="12" ref="D29:O29">SUM(D7:D28)</f>
        <v>0</v>
      </c>
      <c r="E29" s="54">
        <f t="shared" si="12"/>
        <v>85000</v>
      </c>
      <c r="F29" s="54">
        <f t="shared" si="12"/>
        <v>102625</v>
      </c>
      <c r="G29" s="54">
        <f t="shared" si="12"/>
        <v>326875</v>
      </c>
      <c r="H29" s="54">
        <f t="shared" si="12"/>
        <v>193125</v>
      </c>
      <c r="I29" s="54">
        <f t="shared" si="12"/>
        <v>106875</v>
      </c>
      <c r="J29" s="54">
        <f t="shared" si="12"/>
        <v>53125</v>
      </c>
      <c r="K29" s="54">
        <f t="shared" si="12"/>
        <v>140125</v>
      </c>
      <c r="L29" s="54">
        <f t="shared" si="12"/>
        <v>137800</v>
      </c>
      <c r="M29" s="54">
        <f t="shared" si="12"/>
        <v>191250</v>
      </c>
      <c r="N29" s="54">
        <f t="shared" si="12"/>
        <v>140500</v>
      </c>
      <c r="O29" s="52">
        <f t="shared" si="12"/>
        <v>252187.5</v>
      </c>
    </row>
    <row r="30" spans="1:15" ht="12.75">
      <c r="A30" s="59" t="s">
        <v>48</v>
      </c>
      <c r="B30" s="56"/>
      <c r="C30" s="56"/>
      <c r="D30" s="53">
        <f>D29</f>
        <v>0</v>
      </c>
      <c r="E30" s="53">
        <f aca="true" t="shared" si="13" ref="E30:O30">D30+E29</f>
        <v>85000</v>
      </c>
      <c r="F30" s="53">
        <f t="shared" si="13"/>
        <v>187625</v>
      </c>
      <c r="G30" s="53">
        <f t="shared" si="13"/>
        <v>514500</v>
      </c>
      <c r="H30" s="53">
        <f t="shared" si="13"/>
        <v>707625</v>
      </c>
      <c r="I30" s="53">
        <f t="shared" si="13"/>
        <v>814500</v>
      </c>
      <c r="J30" s="53">
        <f t="shared" si="13"/>
        <v>867625</v>
      </c>
      <c r="K30" s="53">
        <f t="shared" si="13"/>
        <v>1007750</v>
      </c>
      <c r="L30" s="53">
        <f t="shared" si="13"/>
        <v>1145550</v>
      </c>
      <c r="M30" s="53">
        <f t="shared" si="13"/>
        <v>1336800</v>
      </c>
      <c r="N30" s="53">
        <f t="shared" si="13"/>
        <v>1477300</v>
      </c>
      <c r="O30" s="16">
        <f t="shared" si="13"/>
        <v>1729487.5</v>
      </c>
    </row>
    <row r="31" ht="12.75">
      <c r="L31" s="55"/>
    </row>
  </sheetData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2004-05-13T06:32:25Z</cp:lastPrinted>
  <dcterms:created xsi:type="dcterms:W3CDTF">2004-04-21T08:51:46Z</dcterms:created>
  <dcterms:modified xsi:type="dcterms:W3CDTF">2004-07-20T15:51:06Z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TC011406201033</vt:lpwstr>
  </property>
</Properties>
</file>