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5" windowWidth="13530" windowHeight="8175" activeTab="0"/>
  </bookViews>
  <sheets>
    <sheet name="Employee information" sheetId="1" r:id="rId1"/>
    <sheet name="Payroll calculator" sheetId="2" r:id="rId2"/>
    <sheet name="Individual paystubs" sheetId="3" r:id="rId3"/>
  </sheets>
  <definedNames>
    <definedName name="_xlnm.Print_Area" localSheetId="0">'Employee information'!$A$1:$N$28</definedName>
    <definedName name="_xlnm.Print_Area" localSheetId="1">'Payroll calculator'!$A$1:$L$28</definedName>
  </definedNames>
  <calcPr fullCalcOnLoad="1"/>
</workbook>
</file>

<file path=xl/sharedStrings.xml><?xml version="1.0" encoding="utf-8"?>
<sst xmlns="http://schemas.openxmlformats.org/spreadsheetml/2006/main" count="120" uniqueCount="40">
  <si>
    <t>Employee ID</t>
  </si>
  <si>
    <t>Name</t>
  </si>
  <si>
    <t>Hours Worked</t>
  </si>
  <si>
    <t>Social Security Tax</t>
  </si>
  <si>
    <t>Tax Status</t>
  </si>
  <si>
    <t>State Tax (Percentage)</t>
  </si>
  <si>
    <t>Social Security Tax (Percentage)</t>
  </si>
  <si>
    <t>Medicare Tax (Percentage)</t>
  </si>
  <si>
    <t>Hourly Wage</t>
  </si>
  <si>
    <t>Gross Pay</t>
  </si>
  <si>
    <t>Net Pay</t>
  </si>
  <si>
    <t>Vacation Hours</t>
  </si>
  <si>
    <t>Sick Hours</t>
  </si>
  <si>
    <t>Employee Name</t>
  </si>
  <si>
    <t>Insurance
Deduction
(Dollars)</t>
  </si>
  <si>
    <t>Federal Income Tax (Percentage based on Federal Allowance)</t>
  </si>
  <si>
    <t>Overtime Hours</t>
  </si>
  <si>
    <t xml:space="preserve">Taxes and Deductions </t>
  </si>
  <si>
    <t>Total Taxes Withheld (Percentage)</t>
  </si>
  <si>
    <t>Overtime Rate</t>
  </si>
  <si>
    <t>Other Regular
Deduction
(Dollars)</t>
  </si>
  <si>
    <t>Other Deduction</t>
  </si>
  <si>
    <t xml:space="preserve">Medicare Tax </t>
  </si>
  <si>
    <t xml:space="preserve">State Tax </t>
  </si>
  <si>
    <t xml:space="preserve">Federal Income Tax </t>
  </si>
  <si>
    <t>Period:</t>
  </si>
  <si>
    <t>[Company Name]</t>
  </si>
  <si>
    <t>Hourly Rate</t>
  </si>
  <si>
    <t>Regular Hours Worked</t>
  </si>
  <si>
    <t>Federal Allowance (From W-4)</t>
  </si>
  <si>
    <t>Total Regular Deductions (Excluding taxes, in dollars)</t>
  </si>
  <si>
    <t xml:space="preserve">Total Taxes and Deductions </t>
  </si>
  <si>
    <t xml:space="preserve">Total Taxes and Regular Deductions </t>
  </si>
  <si>
    <t>Jay Adams</t>
  </si>
  <si>
    <t>Other
Deduction</t>
  </si>
  <si>
    <t>Period Ending:</t>
  </si>
  <si>
    <t>Other Regular Deduction</t>
  </si>
  <si>
    <t>Insurance Deduction</t>
  </si>
  <si>
    <t>Employee information</t>
  </si>
  <si>
    <t>Payroll calculator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</si>
</sst>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;;&quot;&quot;;"/>
    <numFmt numFmtId="167" formatCode=";;;"/>
    <numFmt numFmtId="168" formatCode=";;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8"/>
      <color indexed="9"/>
      <name val="Arial"/>
      <family val="0"/>
    </font>
    <font>
      <b/>
      <sz val="22"/>
      <name val="Arial"/>
      <family val="2"/>
    </font>
    <font>
      <b/>
      <sz val="8"/>
      <name val="Arial"/>
      <family val="2"/>
    </font>
    <font>
      <b/>
      <sz val="14"/>
      <name val="Arial"/>
      <family val="0"/>
    </font>
    <font>
      <sz val="14"/>
      <name val="Arial"/>
      <family val="0"/>
    </font>
    <font>
      <b/>
      <sz val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46"/>
      </bottom>
    </border>
    <border>
      <left style="thin">
        <color indexed="61"/>
      </left>
      <right style="thin">
        <color indexed="61"/>
      </right>
      <top style="thin">
        <color indexed="22"/>
      </top>
      <bottom style="thin">
        <color indexed="46"/>
      </bottom>
    </border>
    <border>
      <left style="thin">
        <color indexed="22"/>
      </left>
      <right>
        <color indexed="63"/>
      </right>
      <top style="thin">
        <color indexed="46"/>
      </top>
      <bottom style="thin">
        <color indexed="46"/>
      </bottom>
    </border>
    <border>
      <left style="thin">
        <color indexed="61"/>
      </left>
      <right style="thin">
        <color indexed="61"/>
      </right>
      <top style="thin">
        <color indexed="46"/>
      </top>
      <bottom style="thin">
        <color indexed="46"/>
      </bottom>
    </border>
    <border>
      <left style="thin">
        <color indexed="61"/>
      </left>
      <right style="thin">
        <color indexed="61"/>
      </right>
      <top style="thin">
        <color indexed="22"/>
      </top>
      <bottom style="thin">
        <color indexed="22"/>
      </bottom>
    </border>
    <border>
      <left style="thin">
        <color indexed="61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22"/>
      </right>
      <top style="thin">
        <color indexed="61"/>
      </top>
      <bottom style="thin">
        <color indexed="61"/>
      </bottom>
    </border>
    <border>
      <left style="thin">
        <color indexed="22"/>
      </left>
      <right style="thin">
        <color indexed="22"/>
      </right>
      <top style="thin">
        <color indexed="61"/>
      </top>
      <bottom style="thin">
        <color indexed="6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61"/>
      </right>
      <top style="thin">
        <color indexed="61"/>
      </top>
      <bottom style="thin">
        <color indexed="55"/>
      </bottom>
    </border>
    <border>
      <left style="thin">
        <color indexed="61"/>
      </left>
      <right style="thin">
        <color indexed="22"/>
      </right>
      <top style="thin">
        <color indexed="61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61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61"/>
      </right>
      <top style="thin">
        <color indexed="61"/>
      </top>
      <bottom style="thin">
        <color indexed="55"/>
      </bottom>
    </border>
    <border>
      <left style="thin">
        <color indexed="61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double">
        <color indexed="22"/>
      </left>
      <right>
        <color indexed="63"/>
      </right>
      <top style="double">
        <color indexed="22"/>
      </top>
      <bottom>
        <color indexed="63"/>
      </bottom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  <border>
      <left>
        <color indexed="63"/>
      </left>
      <right style="double">
        <color indexed="22"/>
      </right>
      <top style="double">
        <color indexed="22"/>
      </top>
      <bottom>
        <color indexed="63"/>
      </bottom>
    </border>
    <border>
      <left style="double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22"/>
      </right>
      <top>
        <color indexed="63"/>
      </top>
      <bottom>
        <color indexed="63"/>
      </bottom>
    </border>
    <border>
      <left style="double">
        <color indexed="22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double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46"/>
      </top>
      <bottom style="thin">
        <color indexed="22"/>
      </bottom>
    </border>
    <border>
      <left style="thin">
        <color indexed="61"/>
      </left>
      <right style="thin">
        <color indexed="61"/>
      </right>
      <top style="thin">
        <color indexed="46"/>
      </top>
      <bottom style="thin">
        <color indexed="22"/>
      </bottom>
    </border>
    <border>
      <left style="thin">
        <color indexed="55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 style="thin">
        <color indexed="22"/>
      </right>
      <top>
        <color indexed="63"/>
      </top>
      <bottom style="thin">
        <color indexed="61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61"/>
      </bottom>
    </border>
    <border>
      <left style="thin">
        <color indexed="22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/>
    </xf>
    <xf numFmtId="10" fontId="5" fillId="4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0" fontId="5" fillId="2" borderId="7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10" fontId="5" fillId="4" borderId="7" xfId="0" applyNumberFormat="1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/>
    </xf>
    <xf numFmtId="10" fontId="5" fillId="5" borderId="8" xfId="0" applyNumberFormat="1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14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168" fontId="5" fillId="4" borderId="11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64" fontId="5" fillId="5" borderId="13" xfId="0" applyNumberFormat="1" applyFont="1" applyFill="1" applyBorder="1" applyAlignment="1">
      <alignment horizontal="center" vertical="center"/>
    </xf>
    <xf numFmtId="164" fontId="5" fillId="4" borderId="14" xfId="0" applyNumberFormat="1" applyFont="1" applyFill="1" applyBorder="1" applyAlignment="1">
      <alignment horizontal="center" vertical="center"/>
    </xf>
    <xf numFmtId="164" fontId="5" fillId="5" borderId="15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168" fontId="5" fillId="2" borderId="1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168" fontId="5" fillId="4" borderId="17" xfId="0" applyNumberFormat="1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164" fontId="5" fillId="5" borderId="19" xfId="0" applyNumberFormat="1" applyFont="1" applyFill="1" applyBorder="1" applyAlignment="1">
      <alignment horizontal="center" vertical="center"/>
    </xf>
    <xf numFmtId="164" fontId="5" fillId="4" borderId="20" xfId="0" applyNumberFormat="1" applyFont="1" applyFill="1" applyBorder="1" applyAlignment="1">
      <alignment horizontal="center" vertical="center"/>
    </xf>
    <xf numFmtId="164" fontId="5" fillId="5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 indent="1"/>
    </xf>
    <xf numFmtId="0" fontId="5" fillId="6" borderId="22" xfId="0" applyFont="1" applyFill="1" applyBorder="1" applyAlignment="1">
      <alignment horizontal="left" vertical="center" indent="1"/>
    </xf>
    <xf numFmtId="0" fontId="5" fillId="6" borderId="23" xfId="0" applyFont="1" applyFill="1" applyBorder="1" applyAlignment="1">
      <alignment horizontal="left" vertical="center" indent="1"/>
    </xf>
    <xf numFmtId="0" fontId="11" fillId="6" borderId="23" xfId="0" applyFont="1" applyFill="1" applyBorder="1" applyAlignment="1">
      <alignment horizontal="left" vertical="center" indent="1"/>
    </xf>
    <xf numFmtId="0" fontId="5" fillId="2" borderId="22" xfId="0" applyFont="1" applyFill="1" applyBorder="1" applyAlignment="1">
      <alignment horizontal="left" vertical="center" wrapText="1" indent="1"/>
    </xf>
    <xf numFmtId="0" fontId="5" fillId="2" borderId="22" xfId="0" applyFont="1" applyFill="1" applyBorder="1" applyAlignment="1">
      <alignment horizontal="left" vertical="center" indent="1"/>
    </xf>
    <xf numFmtId="0" fontId="5" fillId="2" borderId="23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left" vertical="center" indent="1"/>
    </xf>
    <xf numFmtId="0" fontId="5" fillId="2" borderId="23" xfId="0" applyFont="1" applyFill="1" applyBorder="1" applyAlignment="1">
      <alignment horizontal="left" vertical="center" indent="1"/>
    </xf>
    <xf numFmtId="0" fontId="10" fillId="2" borderId="24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0" fontId="10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/>
    </xf>
    <xf numFmtId="0" fontId="11" fillId="2" borderId="28" xfId="0" applyFont="1" applyFill="1" applyBorder="1" applyAlignment="1">
      <alignment/>
    </xf>
    <xf numFmtId="0" fontId="5" fillId="2" borderId="27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164" fontId="11" fillId="2" borderId="28" xfId="0" applyNumberFormat="1" applyFont="1" applyFill="1" applyBorder="1" applyAlignment="1">
      <alignment vertical="center"/>
    </xf>
    <xf numFmtId="0" fontId="0" fillId="2" borderId="29" xfId="0" applyFont="1" applyFill="1" applyBorder="1" applyAlignment="1">
      <alignment/>
    </xf>
    <xf numFmtId="0" fontId="0" fillId="2" borderId="30" xfId="0" applyFont="1" applyFill="1" applyBorder="1" applyAlignment="1">
      <alignment horizontal="left" wrapText="1"/>
    </xf>
    <xf numFmtId="0" fontId="1" fillId="2" borderId="30" xfId="0" applyFont="1" applyFill="1" applyBorder="1" applyAlignment="1">
      <alignment horizontal="left"/>
    </xf>
    <xf numFmtId="0" fontId="1" fillId="2" borderId="31" xfId="0" applyFont="1" applyFill="1" applyBorder="1" applyAlignment="1">
      <alignment/>
    </xf>
    <xf numFmtId="0" fontId="10" fillId="2" borderId="24" xfId="0" applyFont="1" applyFill="1" applyBorder="1" applyAlignment="1">
      <alignment horizontal="left" vertical="center" indent="1"/>
    </xf>
    <xf numFmtId="0" fontId="10" fillId="2" borderId="25" xfId="0" applyFont="1" applyFill="1" applyBorder="1" applyAlignment="1">
      <alignment horizontal="left" vertical="center" indent="1"/>
    </xf>
    <xf numFmtId="0" fontId="10" fillId="2" borderId="26" xfId="0" applyFont="1" applyFill="1" applyBorder="1" applyAlignment="1">
      <alignment horizontal="left" vertical="center" indent="1"/>
    </xf>
    <xf numFmtId="164" fontId="11" fillId="2" borderId="28" xfId="0" applyNumberFormat="1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5" fillId="2" borderId="29" xfId="0" applyFont="1" applyFill="1" applyBorder="1" applyAlignment="1">
      <alignment/>
    </xf>
    <xf numFmtId="0" fontId="5" fillId="2" borderId="30" xfId="0" applyFont="1" applyFill="1" applyBorder="1" applyAlignment="1">
      <alignment horizontal="left" wrapText="1"/>
    </xf>
    <xf numFmtId="0" fontId="11" fillId="2" borderId="30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left" wrapText="1" indent="1"/>
    </xf>
    <xf numFmtId="0" fontId="11" fillId="2" borderId="30" xfId="0" applyFont="1" applyFill="1" applyBorder="1" applyAlignment="1">
      <alignment/>
    </xf>
    <xf numFmtId="0" fontId="11" fillId="2" borderId="31" xfId="0" applyFont="1" applyFill="1" applyBorder="1" applyAlignment="1">
      <alignment/>
    </xf>
    <xf numFmtId="0" fontId="11" fillId="2" borderId="32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1" fillId="6" borderId="22" xfId="0" applyFont="1" applyFill="1" applyBorder="1" applyAlignment="1">
      <alignment horizontal="left" vertical="center" wrapText="1" indent="1"/>
    </xf>
    <xf numFmtId="14" fontId="11" fillId="5" borderId="23" xfId="0" applyNumberFormat="1" applyFont="1" applyFill="1" applyBorder="1" applyAlignment="1">
      <alignment horizontal="left" vertical="center" indent="1"/>
    </xf>
    <xf numFmtId="14" fontId="11" fillId="2" borderId="0" xfId="0" applyNumberFormat="1" applyFont="1" applyFill="1" applyBorder="1" applyAlignment="1">
      <alignment horizontal="left" vertical="center" indent="1"/>
    </xf>
    <xf numFmtId="0" fontId="11" fillId="5" borderId="23" xfId="0" applyFont="1" applyFill="1" applyBorder="1" applyAlignment="1">
      <alignment horizontal="left" vertical="center" indent="1"/>
    </xf>
    <xf numFmtId="164" fontId="11" fillId="5" borderId="23" xfId="0" applyNumberFormat="1" applyFont="1" applyFill="1" applyBorder="1" applyAlignment="1">
      <alignment horizontal="left" vertical="center" indent="1"/>
    </xf>
    <xf numFmtId="0" fontId="11" fillId="5" borderId="23" xfId="0" applyFont="1" applyFill="1" applyBorder="1" applyAlignment="1">
      <alignment horizontal="left" vertical="center" wrapText="1" indent="1"/>
    </xf>
    <xf numFmtId="0" fontId="11" fillId="2" borderId="0" xfId="0" applyFont="1" applyFill="1" applyBorder="1" applyAlignment="1">
      <alignment horizontal="left" vertical="center" wrapText="1" indent="1"/>
    </xf>
    <xf numFmtId="0" fontId="11" fillId="2" borderId="33" xfId="0" applyFont="1" applyFill="1" applyBorder="1" applyAlignment="1">
      <alignment horizontal="left" vertical="center" indent="1"/>
    </xf>
    <xf numFmtId="0" fontId="11" fillId="5" borderId="33" xfId="0" applyFont="1" applyFill="1" applyBorder="1" applyAlignment="1">
      <alignment horizontal="left" vertical="center" indent="1"/>
    </xf>
    <xf numFmtId="164" fontId="11" fillId="5" borderId="33" xfId="0" applyNumberFormat="1" applyFont="1" applyFill="1" applyBorder="1" applyAlignment="1">
      <alignment horizontal="left" vertical="center" indent="1"/>
    </xf>
    <xf numFmtId="10" fontId="6" fillId="3" borderId="2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4" fontId="5" fillId="4" borderId="35" xfId="0" applyNumberFormat="1" applyFont="1" applyFill="1" applyBorder="1" applyAlignment="1">
      <alignment horizontal="center" vertical="center"/>
    </xf>
    <xf numFmtId="10" fontId="5" fillId="4" borderId="35" xfId="0" applyNumberFormat="1" applyFont="1" applyFill="1" applyBorder="1" applyAlignment="1">
      <alignment horizontal="center" vertical="center"/>
    </xf>
    <xf numFmtId="164" fontId="5" fillId="4" borderId="35" xfId="0" applyNumberFormat="1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168" fontId="5" fillId="4" borderId="37" xfId="0" applyNumberFormat="1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/>
    </xf>
    <xf numFmtId="164" fontId="5" fillId="4" borderId="39" xfId="0" applyNumberFormat="1" applyFont="1" applyFill="1" applyBorder="1" applyAlignment="1">
      <alignment horizontal="center" vertical="center"/>
    </xf>
    <xf numFmtId="164" fontId="5" fillId="5" borderId="40" xfId="0" applyNumberFormat="1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 wrapText="1"/>
    </xf>
    <xf numFmtId="0" fontId="8" fillId="6" borderId="42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BF8EB"/>
      <rgbColor rgb="00C3D2E5"/>
      <rgbColor rgb="0033CCCC"/>
      <rgbColor rgb="0099CC00"/>
      <rgbColor rgb="00FFCC00"/>
      <rgbColor rgb="00FF9900"/>
      <rgbColor rgb="00FF6600"/>
      <rgbColor rgb="004B6B85"/>
      <rgbColor rgb="00757A8B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B2:N28"/>
  <sheetViews>
    <sheetView tabSelected="1" workbookViewId="0" topLeftCell="A1">
      <pane xSplit="3" ySplit="3" topLeftCell="D4" activePane="bottomRight" state="frozen"/>
      <selection pane="topLeft" activeCell="H5" sqref="H5"/>
      <selection pane="topRight" activeCell="H5" sqref="H5"/>
      <selection pane="bottomLeft" activeCell="H5" sqref="H5"/>
      <selection pane="bottomRight" activeCell="C4" sqref="C4"/>
    </sheetView>
  </sheetViews>
  <sheetFormatPr defaultColWidth="9.140625" defaultRowHeight="12.75"/>
  <cols>
    <col min="1" max="1" width="2.421875" style="1" customWidth="1"/>
    <col min="2" max="2" width="11.00390625" style="3" customWidth="1"/>
    <col min="3" max="3" width="14.57421875" style="3" bestFit="1" customWidth="1"/>
    <col min="4" max="5" width="9.140625" style="3" customWidth="1"/>
    <col min="6" max="6" width="13.28125" style="3" customWidth="1"/>
    <col min="7" max="7" width="12.421875" style="3" customWidth="1"/>
    <col min="8" max="8" width="18.8515625" style="3" customWidth="1"/>
    <col min="9" max="9" width="13.7109375" style="3" customWidth="1"/>
    <col min="10" max="11" width="13.00390625" style="3" customWidth="1"/>
    <col min="12" max="12" width="13.57421875" style="3" customWidth="1"/>
    <col min="13" max="13" width="12.421875" style="3" customWidth="1"/>
    <col min="14" max="14" width="18.421875" style="3" customWidth="1"/>
    <col min="15" max="15" width="12.00390625" style="1" customWidth="1"/>
    <col min="16" max="16384" width="9.140625" style="1" customWidth="1"/>
  </cols>
  <sheetData>
    <row r="2" spans="2:14" s="2" customFormat="1" ht="48" customHeight="1">
      <c r="B2" s="122" t="s">
        <v>38</v>
      </c>
      <c r="C2" s="122"/>
      <c r="D2" s="122"/>
      <c r="E2" s="122"/>
      <c r="F2" s="122"/>
      <c r="G2" s="122"/>
      <c r="H2" s="122"/>
      <c r="I2" s="122"/>
      <c r="J2" s="122"/>
      <c r="K2" s="122"/>
      <c r="L2" s="5"/>
      <c r="M2" s="5"/>
      <c r="N2" s="5"/>
    </row>
    <row r="3" spans="2:14" s="6" customFormat="1" ht="45">
      <c r="B3" s="7" t="s">
        <v>0</v>
      </c>
      <c r="C3" s="8" t="s">
        <v>1</v>
      </c>
      <c r="D3" s="8" t="s">
        <v>8</v>
      </c>
      <c r="E3" s="8" t="s">
        <v>4</v>
      </c>
      <c r="F3" s="8" t="s">
        <v>29</v>
      </c>
      <c r="G3" s="106" t="s">
        <v>5</v>
      </c>
      <c r="H3" s="8" t="s">
        <v>15</v>
      </c>
      <c r="I3" s="8" t="s">
        <v>6</v>
      </c>
      <c r="J3" s="8" t="s">
        <v>7</v>
      </c>
      <c r="K3" s="8" t="s">
        <v>18</v>
      </c>
      <c r="L3" s="8" t="s">
        <v>14</v>
      </c>
      <c r="M3" s="8" t="s">
        <v>20</v>
      </c>
      <c r="N3" s="9" t="s">
        <v>30</v>
      </c>
    </row>
    <row r="4" spans="2:14" s="4" customFormat="1" ht="18.75" customHeight="1">
      <c r="B4" s="10">
        <v>1</v>
      </c>
      <c r="C4" s="11" t="s">
        <v>33</v>
      </c>
      <c r="D4" s="12">
        <v>10</v>
      </c>
      <c r="E4" s="11">
        <v>1</v>
      </c>
      <c r="F4" s="11">
        <v>4</v>
      </c>
      <c r="G4" s="13">
        <v>0.023</v>
      </c>
      <c r="H4" s="13">
        <v>0.28</v>
      </c>
      <c r="I4" s="13">
        <v>0.063</v>
      </c>
      <c r="J4" s="13">
        <v>0.0145</v>
      </c>
      <c r="K4" s="25">
        <f>SUM(G4:J4)</f>
        <v>0.38050000000000006</v>
      </c>
      <c r="L4" s="12">
        <v>20</v>
      </c>
      <c r="M4" s="12">
        <v>40</v>
      </c>
      <c r="N4" s="26">
        <f>L4+M4</f>
        <v>60</v>
      </c>
    </row>
    <row r="5" spans="2:14" s="4" customFormat="1" ht="18.75" customHeight="1">
      <c r="B5" s="14">
        <v>2</v>
      </c>
      <c r="C5" s="15"/>
      <c r="D5" s="16"/>
      <c r="E5" s="15"/>
      <c r="F5" s="15"/>
      <c r="G5" s="107"/>
      <c r="H5" s="17"/>
      <c r="I5" s="17"/>
      <c r="J5" s="17"/>
      <c r="K5" s="25">
        <f aca="true" t="shared" si="0" ref="K5:K28">SUM(G5:J5)</f>
        <v>0</v>
      </c>
      <c r="L5" s="16"/>
      <c r="M5" s="16"/>
      <c r="N5" s="26">
        <f aca="true" t="shared" si="1" ref="N5:N28">L5+M5</f>
        <v>0</v>
      </c>
    </row>
    <row r="6" spans="2:14" s="4" customFormat="1" ht="18.75" customHeight="1">
      <c r="B6" s="18">
        <v>3</v>
      </c>
      <c r="C6" s="19"/>
      <c r="D6" s="20"/>
      <c r="E6" s="19"/>
      <c r="F6" s="19"/>
      <c r="G6" s="21"/>
      <c r="H6" s="21"/>
      <c r="I6" s="21"/>
      <c r="J6" s="21"/>
      <c r="K6" s="25">
        <f t="shared" si="0"/>
        <v>0</v>
      </c>
      <c r="L6" s="20"/>
      <c r="M6" s="20"/>
      <c r="N6" s="26">
        <f t="shared" si="1"/>
        <v>0</v>
      </c>
    </row>
    <row r="7" spans="2:14" s="4" customFormat="1" ht="18.75" customHeight="1">
      <c r="B7" s="14">
        <v>4</v>
      </c>
      <c r="C7" s="15"/>
      <c r="D7" s="16"/>
      <c r="E7" s="15"/>
      <c r="F7" s="15"/>
      <c r="G7" s="17"/>
      <c r="H7" s="17"/>
      <c r="I7" s="17"/>
      <c r="J7" s="17"/>
      <c r="K7" s="25">
        <f t="shared" si="0"/>
        <v>0</v>
      </c>
      <c r="L7" s="16"/>
      <c r="M7" s="16"/>
      <c r="N7" s="26">
        <f t="shared" si="1"/>
        <v>0</v>
      </c>
    </row>
    <row r="8" spans="2:14" s="4" customFormat="1" ht="18.75" customHeight="1">
      <c r="B8" s="18">
        <v>5</v>
      </c>
      <c r="C8" s="19"/>
      <c r="D8" s="20"/>
      <c r="E8" s="19"/>
      <c r="F8" s="19"/>
      <c r="G8" s="21"/>
      <c r="H8" s="21"/>
      <c r="I8" s="21"/>
      <c r="J8" s="21"/>
      <c r="K8" s="25">
        <f t="shared" si="0"/>
        <v>0</v>
      </c>
      <c r="L8" s="20"/>
      <c r="M8" s="20"/>
      <c r="N8" s="26">
        <f t="shared" si="1"/>
        <v>0</v>
      </c>
    </row>
    <row r="9" spans="2:14" s="4" customFormat="1" ht="18.75" customHeight="1">
      <c r="B9" s="14">
        <v>6</v>
      </c>
      <c r="C9" s="15"/>
      <c r="D9" s="16"/>
      <c r="E9" s="15"/>
      <c r="F9" s="15"/>
      <c r="G9" s="17"/>
      <c r="H9" s="17"/>
      <c r="I9" s="17"/>
      <c r="J9" s="17"/>
      <c r="K9" s="25">
        <f t="shared" si="0"/>
        <v>0</v>
      </c>
      <c r="L9" s="16"/>
      <c r="M9" s="16"/>
      <c r="N9" s="26">
        <f t="shared" si="1"/>
        <v>0</v>
      </c>
    </row>
    <row r="10" spans="2:14" s="4" customFormat="1" ht="18.75" customHeight="1">
      <c r="B10" s="18">
        <v>7</v>
      </c>
      <c r="C10" s="19"/>
      <c r="D10" s="20"/>
      <c r="E10" s="19"/>
      <c r="F10" s="19"/>
      <c r="G10" s="21"/>
      <c r="H10" s="21"/>
      <c r="I10" s="21"/>
      <c r="J10" s="21"/>
      <c r="K10" s="25">
        <f t="shared" si="0"/>
        <v>0</v>
      </c>
      <c r="L10" s="20"/>
      <c r="M10" s="20"/>
      <c r="N10" s="26">
        <f t="shared" si="1"/>
        <v>0</v>
      </c>
    </row>
    <row r="11" spans="2:14" s="4" customFormat="1" ht="18.75" customHeight="1">
      <c r="B11" s="14">
        <v>8</v>
      </c>
      <c r="C11" s="15"/>
      <c r="D11" s="16"/>
      <c r="E11" s="15"/>
      <c r="F11" s="15"/>
      <c r="G11" s="17"/>
      <c r="H11" s="17"/>
      <c r="I11" s="17"/>
      <c r="J11" s="17"/>
      <c r="K11" s="25">
        <f t="shared" si="0"/>
        <v>0</v>
      </c>
      <c r="L11" s="16"/>
      <c r="M11" s="16"/>
      <c r="N11" s="26">
        <f t="shared" si="1"/>
        <v>0</v>
      </c>
    </row>
    <row r="12" spans="2:14" s="4" customFormat="1" ht="18.75" customHeight="1">
      <c r="B12" s="18">
        <v>9</v>
      </c>
      <c r="C12" s="19"/>
      <c r="D12" s="20"/>
      <c r="E12" s="19"/>
      <c r="F12" s="19"/>
      <c r="G12" s="21"/>
      <c r="H12" s="21"/>
      <c r="I12" s="21"/>
      <c r="J12" s="21"/>
      <c r="K12" s="25">
        <f t="shared" si="0"/>
        <v>0</v>
      </c>
      <c r="L12" s="20"/>
      <c r="M12" s="20"/>
      <c r="N12" s="26">
        <f t="shared" si="1"/>
        <v>0</v>
      </c>
    </row>
    <row r="13" spans="2:14" s="4" customFormat="1" ht="18.75" customHeight="1">
      <c r="B13" s="14">
        <v>10</v>
      </c>
      <c r="C13" s="15"/>
      <c r="D13" s="16"/>
      <c r="E13" s="15"/>
      <c r="F13" s="15"/>
      <c r="G13" s="17"/>
      <c r="H13" s="17"/>
      <c r="I13" s="17"/>
      <c r="J13" s="17"/>
      <c r="K13" s="25">
        <f t="shared" si="0"/>
        <v>0</v>
      </c>
      <c r="L13" s="16"/>
      <c r="M13" s="16"/>
      <c r="N13" s="26">
        <f t="shared" si="1"/>
        <v>0</v>
      </c>
    </row>
    <row r="14" spans="2:14" s="4" customFormat="1" ht="18.75" customHeight="1">
      <c r="B14" s="18">
        <v>11</v>
      </c>
      <c r="C14" s="19"/>
      <c r="D14" s="20"/>
      <c r="E14" s="19"/>
      <c r="F14" s="19"/>
      <c r="G14" s="21"/>
      <c r="H14" s="21"/>
      <c r="I14" s="21"/>
      <c r="J14" s="21"/>
      <c r="K14" s="25">
        <f t="shared" si="0"/>
        <v>0</v>
      </c>
      <c r="L14" s="20"/>
      <c r="M14" s="20"/>
      <c r="N14" s="26">
        <f t="shared" si="1"/>
        <v>0</v>
      </c>
    </row>
    <row r="15" spans="2:14" s="4" customFormat="1" ht="18.75" customHeight="1">
      <c r="B15" s="14">
        <v>12</v>
      </c>
      <c r="C15" s="15"/>
      <c r="D15" s="16"/>
      <c r="E15" s="15"/>
      <c r="F15" s="15"/>
      <c r="G15" s="17"/>
      <c r="H15" s="17"/>
      <c r="I15" s="17"/>
      <c r="J15" s="17"/>
      <c r="K15" s="25">
        <f t="shared" si="0"/>
        <v>0</v>
      </c>
      <c r="L15" s="16"/>
      <c r="M15" s="16"/>
      <c r="N15" s="26">
        <f t="shared" si="1"/>
        <v>0</v>
      </c>
    </row>
    <row r="16" spans="2:14" s="4" customFormat="1" ht="18.75" customHeight="1">
      <c r="B16" s="18">
        <v>13</v>
      </c>
      <c r="C16" s="19"/>
      <c r="D16" s="20"/>
      <c r="E16" s="19"/>
      <c r="F16" s="19"/>
      <c r="G16" s="21"/>
      <c r="H16" s="21"/>
      <c r="I16" s="21"/>
      <c r="J16" s="21"/>
      <c r="K16" s="25">
        <f t="shared" si="0"/>
        <v>0</v>
      </c>
      <c r="L16" s="20"/>
      <c r="M16" s="20"/>
      <c r="N16" s="26">
        <f t="shared" si="1"/>
        <v>0</v>
      </c>
    </row>
    <row r="17" spans="2:14" s="4" customFormat="1" ht="18.75" customHeight="1">
      <c r="B17" s="14">
        <v>14</v>
      </c>
      <c r="C17" s="15"/>
      <c r="D17" s="16"/>
      <c r="E17" s="15"/>
      <c r="F17" s="15"/>
      <c r="G17" s="17"/>
      <c r="H17" s="17"/>
      <c r="I17" s="17"/>
      <c r="J17" s="17"/>
      <c r="K17" s="25">
        <f t="shared" si="0"/>
        <v>0</v>
      </c>
      <c r="L17" s="16"/>
      <c r="M17" s="16"/>
      <c r="N17" s="26">
        <f t="shared" si="1"/>
        <v>0</v>
      </c>
    </row>
    <row r="18" spans="2:14" s="4" customFormat="1" ht="18.75" customHeight="1">
      <c r="B18" s="18">
        <v>15</v>
      </c>
      <c r="C18" s="19"/>
      <c r="D18" s="20"/>
      <c r="E18" s="19"/>
      <c r="F18" s="19"/>
      <c r="G18" s="21"/>
      <c r="H18" s="21"/>
      <c r="I18" s="21"/>
      <c r="J18" s="21"/>
      <c r="K18" s="25">
        <f t="shared" si="0"/>
        <v>0</v>
      </c>
      <c r="L18" s="20"/>
      <c r="M18" s="20"/>
      <c r="N18" s="26">
        <f t="shared" si="1"/>
        <v>0</v>
      </c>
    </row>
    <row r="19" spans="2:14" s="4" customFormat="1" ht="18.75" customHeight="1">
      <c r="B19" s="14">
        <v>16</v>
      </c>
      <c r="C19" s="15"/>
      <c r="D19" s="16"/>
      <c r="E19" s="15"/>
      <c r="F19" s="15"/>
      <c r="G19" s="17"/>
      <c r="H19" s="17"/>
      <c r="I19" s="17"/>
      <c r="J19" s="17"/>
      <c r="K19" s="25">
        <f t="shared" si="0"/>
        <v>0</v>
      </c>
      <c r="L19" s="16"/>
      <c r="M19" s="16"/>
      <c r="N19" s="26">
        <f t="shared" si="1"/>
        <v>0</v>
      </c>
    </row>
    <row r="20" spans="2:14" s="4" customFormat="1" ht="18.75" customHeight="1">
      <c r="B20" s="18">
        <v>17</v>
      </c>
      <c r="C20" s="19"/>
      <c r="D20" s="20"/>
      <c r="E20" s="19"/>
      <c r="F20" s="19"/>
      <c r="G20" s="21"/>
      <c r="H20" s="21"/>
      <c r="I20" s="21"/>
      <c r="J20" s="21"/>
      <c r="K20" s="25">
        <f t="shared" si="0"/>
        <v>0</v>
      </c>
      <c r="L20" s="20"/>
      <c r="M20" s="20"/>
      <c r="N20" s="26">
        <f t="shared" si="1"/>
        <v>0</v>
      </c>
    </row>
    <row r="21" spans="2:14" s="4" customFormat="1" ht="18.75" customHeight="1">
      <c r="B21" s="14">
        <v>18</v>
      </c>
      <c r="C21" s="15"/>
      <c r="D21" s="16"/>
      <c r="E21" s="15"/>
      <c r="F21" s="15"/>
      <c r="G21" s="17"/>
      <c r="H21" s="17"/>
      <c r="I21" s="17"/>
      <c r="J21" s="17"/>
      <c r="K21" s="25">
        <f t="shared" si="0"/>
        <v>0</v>
      </c>
      <c r="L21" s="16"/>
      <c r="M21" s="16"/>
      <c r="N21" s="26">
        <f t="shared" si="1"/>
        <v>0</v>
      </c>
    </row>
    <row r="22" spans="2:14" s="4" customFormat="1" ht="18.75" customHeight="1">
      <c r="B22" s="18">
        <v>19</v>
      </c>
      <c r="C22" s="19"/>
      <c r="D22" s="22"/>
      <c r="E22" s="19"/>
      <c r="F22" s="19"/>
      <c r="G22" s="21"/>
      <c r="H22" s="21"/>
      <c r="I22" s="21"/>
      <c r="J22" s="21"/>
      <c r="K22" s="25">
        <f t="shared" si="0"/>
        <v>0</v>
      </c>
      <c r="L22" s="20"/>
      <c r="M22" s="20"/>
      <c r="N22" s="26">
        <f t="shared" si="1"/>
        <v>0</v>
      </c>
    </row>
    <row r="23" spans="2:14" s="4" customFormat="1" ht="18.75" customHeight="1">
      <c r="B23" s="14">
        <v>20</v>
      </c>
      <c r="C23" s="15"/>
      <c r="D23" s="23"/>
      <c r="E23" s="15"/>
      <c r="F23" s="15"/>
      <c r="G23" s="17"/>
      <c r="H23" s="17"/>
      <c r="I23" s="17"/>
      <c r="J23" s="17"/>
      <c r="K23" s="25">
        <f t="shared" si="0"/>
        <v>0</v>
      </c>
      <c r="L23" s="16"/>
      <c r="M23" s="16"/>
      <c r="N23" s="26">
        <f t="shared" si="1"/>
        <v>0</v>
      </c>
    </row>
    <row r="24" spans="2:14" s="4" customFormat="1" ht="18.75" customHeight="1">
      <c r="B24" s="18">
        <v>21</v>
      </c>
      <c r="C24" s="19"/>
      <c r="D24" s="22"/>
      <c r="E24" s="19"/>
      <c r="F24" s="19"/>
      <c r="G24" s="21"/>
      <c r="H24" s="21"/>
      <c r="I24" s="21"/>
      <c r="J24" s="21"/>
      <c r="K24" s="25">
        <f t="shared" si="0"/>
        <v>0</v>
      </c>
      <c r="L24" s="20"/>
      <c r="M24" s="20"/>
      <c r="N24" s="26">
        <f t="shared" si="1"/>
        <v>0</v>
      </c>
    </row>
    <row r="25" spans="2:14" s="4" customFormat="1" ht="18.75" customHeight="1">
      <c r="B25" s="14">
        <v>22</v>
      </c>
      <c r="C25" s="15"/>
      <c r="D25" s="23"/>
      <c r="E25" s="15"/>
      <c r="F25" s="15"/>
      <c r="G25" s="17"/>
      <c r="H25" s="17"/>
      <c r="I25" s="17"/>
      <c r="J25" s="17"/>
      <c r="K25" s="25">
        <f t="shared" si="0"/>
        <v>0</v>
      </c>
      <c r="L25" s="16"/>
      <c r="M25" s="16"/>
      <c r="N25" s="26">
        <f t="shared" si="1"/>
        <v>0</v>
      </c>
    </row>
    <row r="26" spans="2:14" s="4" customFormat="1" ht="18.75" customHeight="1">
      <c r="B26" s="18">
        <v>23</v>
      </c>
      <c r="C26" s="19"/>
      <c r="D26" s="22"/>
      <c r="E26" s="19"/>
      <c r="F26" s="19"/>
      <c r="G26" s="21"/>
      <c r="H26" s="21"/>
      <c r="I26" s="21"/>
      <c r="J26" s="21"/>
      <c r="K26" s="25">
        <f t="shared" si="0"/>
        <v>0</v>
      </c>
      <c r="L26" s="20"/>
      <c r="M26" s="20"/>
      <c r="N26" s="26">
        <f t="shared" si="1"/>
        <v>0</v>
      </c>
    </row>
    <row r="27" spans="2:14" s="4" customFormat="1" ht="18.75" customHeight="1">
      <c r="B27" s="14">
        <v>24</v>
      </c>
      <c r="C27" s="15"/>
      <c r="D27" s="23"/>
      <c r="E27" s="15"/>
      <c r="F27" s="15"/>
      <c r="G27" s="17"/>
      <c r="H27" s="17"/>
      <c r="I27" s="17"/>
      <c r="J27" s="17"/>
      <c r="K27" s="25">
        <f t="shared" si="0"/>
        <v>0</v>
      </c>
      <c r="L27" s="16"/>
      <c r="M27" s="16"/>
      <c r="N27" s="26">
        <f t="shared" si="1"/>
        <v>0</v>
      </c>
    </row>
    <row r="28" spans="2:14" s="4" customFormat="1" ht="18.75" customHeight="1">
      <c r="B28" s="108">
        <v>25</v>
      </c>
      <c r="C28" s="109"/>
      <c r="D28" s="110"/>
      <c r="E28" s="109"/>
      <c r="F28" s="109"/>
      <c r="G28" s="111"/>
      <c r="H28" s="111"/>
      <c r="I28" s="111"/>
      <c r="J28" s="111"/>
      <c r="K28" s="25">
        <f t="shared" si="0"/>
        <v>0</v>
      </c>
      <c r="L28" s="112"/>
      <c r="M28" s="112"/>
      <c r="N28" s="26">
        <f t="shared" si="1"/>
        <v>0</v>
      </c>
    </row>
  </sheetData>
  <mergeCells count="1">
    <mergeCell ref="B2:K2"/>
  </mergeCells>
  <printOptions horizontalCentered="1"/>
  <pageMargins left="0.75" right="0.75" top="1" bottom="1" header="0.5" footer="0.5"/>
  <pageSetup fitToHeight="1" fitToWidth="1" horizontalDpi="600" verticalDpi="600" orientation="landscape" scale="70" r:id="rId1"/>
  <ignoredErrors>
    <ignoredError sqref="K4 K28" formulaRange="1"/>
    <ignoredError sqref="N5:N27" emptyCellReference="1"/>
    <ignoredError sqref="K5:K27" emptyCellReference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L96"/>
  <sheetViews>
    <sheetView workbookViewId="0" topLeftCell="A1">
      <pane xSplit="3" ySplit="3" topLeftCell="D4" activePane="bottomRight" state="frozen"/>
      <selection pane="topLeft" activeCell="H5" sqref="H5"/>
      <selection pane="topRight" activeCell="H5" sqref="H5"/>
      <selection pane="bottomLeft" activeCell="H5" sqref="H5"/>
      <selection pane="bottomRight" activeCell="B2" sqref="B2"/>
    </sheetView>
  </sheetViews>
  <sheetFormatPr defaultColWidth="9.140625" defaultRowHeight="12.75"/>
  <cols>
    <col min="1" max="1" width="2.421875" style="27" customWidth="1"/>
    <col min="2" max="2" width="11.00390625" style="29" customWidth="1"/>
    <col min="3" max="3" width="14.57421875" style="29" customWidth="1"/>
    <col min="4" max="8" width="11.421875" style="29" customWidth="1"/>
    <col min="9" max="9" width="9.140625" style="29" customWidth="1"/>
    <col min="10" max="10" width="16.00390625" style="29" customWidth="1"/>
    <col min="11" max="11" width="14.7109375" style="29" customWidth="1"/>
    <col min="12" max="12" width="12.421875" style="29" customWidth="1"/>
    <col min="13" max="16384" width="9.140625" style="27" customWidth="1"/>
  </cols>
  <sheetData>
    <row r="2" spans="2:12" s="28" customFormat="1" ht="48" customHeight="1">
      <c r="B2" s="31" t="s">
        <v>39</v>
      </c>
      <c r="E2" s="30"/>
      <c r="K2" s="32" t="s">
        <v>35</v>
      </c>
      <c r="L2" s="33">
        <v>38018</v>
      </c>
    </row>
    <row r="3" spans="2:12" s="28" customFormat="1" ht="45" customHeight="1">
      <c r="B3" s="119" t="s">
        <v>0</v>
      </c>
      <c r="C3" s="120" t="s">
        <v>13</v>
      </c>
      <c r="D3" s="121" t="s">
        <v>28</v>
      </c>
      <c r="E3" s="121" t="s">
        <v>11</v>
      </c>
      <c r="F3" s="121" t="s">
        <v>12</v>
      </c>
      <c r="G3" s="121" t="s">
        <v>16</v>
      </c>
      <c r="H3" s="121" t="s">
        <v>19</v>
      </c>
      <c r="I3" s="121" t="s">
        <v>9</v>
      </c>
      <c r="J3" s="121" t="s">
        <v>17</v>
      </c>
      <c r="K3" s="119" t="s">
        <v>34</v>
      </c>
      <c r="L3" s="120" t="s">
        <v>10</v>
      </c>
    </row>
    <row r="4" spans="2:12" s="41" customFormat="1" ht="18.75" customHeight="1">
      <c r="B4" s="113">
        <v>1</v>
      </c>
      <c r="C4" s="114" t="str">
        <f>VLOOKUP(B4,'Employee information'!$B$4:$N$28,2,FALSE)</f>
        <v>Jay Adams</v>
      </c>
      <c r="D4" s="115">
        <v>50</v>
      </c>
      <c r="E4" s="115">
        <v>5</v>
      </c>
      <c r="F4" s="115">
        <v>1</v>
      </c>
      <c r="G4" s="115"/>
      <c r="H4" s="115"/>
      <c r="I4" s="116">
        <f>(VLOOKUP(B4,'Employee information'!$B$4:$N$28,3,FALSE)*(D4+E4+F4)+G4*H4)</f>
        <v>560</v>
      </c>
      <c r="J4" s="116">
        <f>VLOOKUP(B4,'Employee information'!$B$4:$N$28,10,FALSE)*I4+'Employee information'!N4</f>
        <v>273.08000000000004</v>
      </c>
      <c r="K4" s="117">
        <v>20</v>
      </c>
      <c r="L4" s="118">
        <f>I4-J4-K4</f>
        <v>266.91999999999996</v>
      </c>
    </row>
    <row r="5" spans="2:12" s="41" customFormat="1" ht="18.75" customHeight="1">
      <c r="B5" s="42">
        <v>2</v>
      </c>
      <c r="C5" s="43">
        <f>VLOOKUP(B5,'Employee information'!$B$4:$N$28,2,FALSE)</f>
        <v>0</v>
      </c>
      <c r="D5" s="44"/>
      <c r="E5" s="44"/>
      <c r="F5" s="44"/>
      <c r="G5" s="44"/>
      <c r="H5" s="44"/>
      <c r="I5" s="38">
        <f>(VLOOKUP(B5,'Employee information'!$B$4:$N$28,3,FALSE)*(D5+E5+F5)+G5*H5)</f>
        <v>0</v>
      </c>
      <c r="J5" s="38">
        <f>VLOOKUP(B5,'Employee information'!$B$4:$N$28,10,FALSE)*I5+'Employee information'!N5</f>
        <v>0</v>
      </c>
      <c r="K5" s="45"/>
      <c r="L5" s="40">
        <f aca="true" t="shared" si="0" ref="L5:L28">I5-J5-K5</f>
        <v>0</v>
      </c>
    </row>
    <row r="6" spans="2:12" s="41" customFormat="1" ht="18.75" customHeight="1">
      <c r="B6" s="35">
        <v>3</v>
      </c>
      <c r="C6" s="36">
        <f>VLOOKUP(B6,'Employee information'!$B$4:$N$28,2,FALSE)</f>
        <v>0</v>
      </c>
      <c r="D6" s="37"/>
      <c r="E6" s="37"/>
      <c r="F6" s="37"/>
      <c r="G6" s="37"/>
      <c r="H6" s="37"/>
      <c r="I6" s="38">
        <f>(VLOOKUP(B6,'Employee information'!$B$4:$N$28,3,FALSE)*(D6+E6+F6)+G6*H6)</f>
        <v>0</v>
      </c>
      <c r="J6" s="38">
        <f>VLOOKUP(B6,'Employee information'!$B$4:$N$28,10,FALSE)*I6+'Employee information'!N6</f>
        <v>0</v>
      </c>
      <c r="K6" s="39"/>
      <c r="L6" s="40">
        <f t="shared" si="0"/>
        <v>0</v>
      </c>
    </row>
    <row r="7" spans="2:12" s="41" customFormat="1" ht="18.75" customHeight="1">
      <c r="B7" s="42">
        <v>4</v>
      </c>
      <c r="C7" s="43">
        <f>VLOOKUP(B7,'Employee information'!$B$4:$N$28,2,FALSE)</f>
        <v>0</v>
      </c>
      <c r="D7" s="44"/>
      <c r="E7" s="44"/>
      <c r="F7" s="44"/>
      <c r="G7" s="44"/>
      <c r="H7" s="44"/>
      <c r="I7" s="38">
        <f>(VLOOKUP(B7,'Employee information'!$B$4:$N$28,3,FALSE)*(D7+E7+F7)+G7*H7)</f>
        <v>0</v>
      </c>
      <c r="J7" s="38">
        <f>VLOOKUP(B7,'Employee information'!$B$4:$N$28,10,FALSE)*I7+'Employee information'!N7</f>
        <v>0</v>
      </c>
      <c r="K7" s="45"/>
      <c r="L7" s="40">
        <f t="shared" si="0"/>
        <v>0</v>
      </c>
    </row>
    <row r="8" spans="2:12" s="41" customFormat="1" ht="18.75" customHeight="1">
      <c r="B8" s="35">
        <v>5</v>
      </c>
      <c r="C8" s="36">
        <f>VLOOKUP(B8,'Employee information'!$B$4:$N$28,2,FALSE)</f>
        <v>0</v>
      </c>
      <c r="D8" s="37"/>
      <c r="E8" s="37"/>
      <c r="F8" s="37"/>
      <c r="G8" s="37"/>
      <c r="H8" s="37"/>
      <c r="I8" s="38">
        <f>(VLOOKUP(B8,'Employee information'!$B$4:$N$28,3,FALSE)*(D8+E8+F8)+G8*H8)</f>
        <v>0</v>
      </c>
      <c r="J8" s="38">
        <f>VLOOKUP(B8,'Employee information'!$B$4:$N$28,10,FALSE)*I8+'Employee information'!N8</f>
        <v>0</v>
      </c>
      <c r="K8" s="39"/>
      <c r="L8" s="40">
        <f t="shared" si="0"/>
        <v>0</v>
      </c>
    </row>
    <row r="9" spans="2:12" s="41" customFormat="1" ht="18.75" customHeight="1">
      <c r="B9" s="42">
        <v>6</v>
      </c>
      <c r="C9" s="43">
        <f>VLOOKUP(B9,'Employee information'!$B$4:$N$28,2,FALSE)</f>
        <v>0</v>
      </c>
      <c r="D9" s="44"/>
      <c r="E9" s="44"/>
      <c r="F9" s="44"/>
      <c r="G9" s="44"/>
      <c r="H9" s="44"/>
      <c r="I9" s="38">
        <f>(VLOOKUP(B9,'Employee information'!$B$4:$N$28,3,FALSE)*(D9+E9+F9)+G9*H9)</f>
        <v>0</v>
      </c>
      <c r="J9" s="38">
        <f>VLOOKUP(B9,'Employee information'!$B$4:$N$28,10,FALSE)*I9+'Employee information'!N9</f>
        <v>0</v>
      </c>
      <c r="K9" s="45"/>
      <c r="L9" s="40">
        <f t="shared" si="0"/>
        <v>0</v>
      </c>
    </row>
    <row r="10" spans="2:12" s="41" customFormat="1" ht="18.75" customHeight="1">
      <c r="B10" s="35">
        <v>7</v>
      </c>
      <c r="C10" s="36">
        <f>VLOOKUP(B10,'Employee information'!$B$4:$N$28,2,FALSE)</f>
        <v>0</v>
      </c>
      <c r="D10" s="37"/>
      <c r="E10" s="37"/>
      <c r="F10" s="37"/>
      <c r="G10" s="37"/>
      <c r="H10" s="37"/>
      <c r="I10" s="38">
        <f>(VLOOKUP(B10,'Employee information'!$B$4:$N$28,3,FALSE)*(D10+E10+F10)+G10*H10)</f>
        <v>0</v>
      </c>
      <c r="J10" s="38">
        <f>VLOOKUP(B10,'Employee information'!$B$4:$N$28,10,FALSE)*I10+'Employee information'!N10</f>
        <v>0</v>
      </c>
      <c r="K10" s="39"/>
      <c r="L10" s="40">
        <f t="shared" si="0"/>
        <v>0</v>
      </c>
    </row>
    <row r="11" spans="2:12" s="41" customFormat="1" ht="18.75" customHeight="1">
      <c r="B11" s="42">
        <v>8</v>
      </c>
      <c r="C11" s="43">
        <f>VLOOKUP(B11,'Employee information'!$B$4:$N$28,2,FALSE)</f>
        <v>0</v>
      </c>
      <c r="D11" s="44"/>
      <c r="E11" s="44"/>
      <c r="F11" s="44"/>
      <c r="G11" s="44"/>
      <c r="H11" s="44"/>
      <c r="I11" s="38">
        <f>(VLOOKUP(B11,'Employee information'!$B$4:$N$28,3,FALSE)*(D11+E11+F11)+G11*H11)</f>
        <v>0</v>
      </c>
      <c r="J11" s="38">
        <f>VLOOKUP(B11,'Employee information'!$B$4:$N$28,10,FALSE)*I11+'Employee information'!N11</f>
        <v>0</v>
      </c>
      <c r="K11" s="45"/>
      <c r="L11" s="40">
        <f t="shared" si="0"/>
        <v>0</v>
      </c>
    </row>
    <row r="12" spans="2:12" s="41" customFormat="1" ht="18.75" customHeight="1">
      <c r="B12" s="35">
        <v>9</v>
      </c>
      <c r="C12" s="36">
        <f>VLOOKUP(B12,'Employee information'!$B$4:$N$28,2,FALSE)</f>
        <v>0</v>
      </c>
      <c r="D12" s="37"/>
      <c r="E12" s="37"/>
      <c r="F12" s="37"/>
      <c r="G12" s="37"/>
      <c r="H12" s="37"/>
      <c r="I12" s="38">
        <f>(VLOOKUP(B12,'Employee information'!$B$4:$N$28,3,FALSE)*(D12+E12+F12)+G12*H12)</f>
        <v>0</v>
      </c>
      <c r="J12" s="38">
        <f>VLOOKUP(B12,'Employee information'!$B$4:$N$28,10,FALSE)*I12+'Employee information'!N12</f>
        <v>0</v>
      </c>
      <c r="K12" s="39"/>
      <c r="L12" s="40">
        <f t="shared" si="0"/>
        <v>0</v>
      </c>
    </row>
    <row r="13" spans="2:12" s="41" customFormat="1" ht="18.75" customHeight="1">
      <c r="B13" s="42">
        <v>10</v>
      </c>
      <c r="C13" s="43">
        <f>VLOOKUP(B13,'Employee information'!$B$4:$N$28,2,FALSE)</f>
        <v>0</v>
      </c>
      <c r="D13" s="44"/>
      <c r="E13" s="44"/>
      <c r="F13" s="44"/>
      <c r="G13" s="44"/>
      <c r="H13" s="44"/>
      <c r="I13" s="38">
        <f>(VLOOKUP(B13,'Employee information'!$B$4:$N$28,3,FALSE)*(D13+E13+F13)+G13*H13)</f>
        <v>0</v>
      </c>
      <c r="J13" s="38">
        <f>VLOOKUP(B13,'Employee information'!$B$4:$N$28,10,FALSE)*I13+'Employee information'!N13</f>
        <v>0</v>
      </c>
      <c r="K13" s="45"/>
      <c r="L13" s="40">
        <f t="shared" si="0"/>
        <v>0</v>
      </c>
    </row>
    <row r="14" spans="2:12" s="41" customFormat="1" ht="18.75" customHeight="1">
      <c r="B14" s="35">
        <v>11</v>
      </c>
      <c r="C14" s="36">
        <f>VLOOKUP(B14,'Employee information'!$B$4:$N$28,2,FALSE)</f>
        <v>0</v>
      </c>
      <c r="D14" s="37"/>
      <c r="E14" s="37"/>
      <c r="F14" s="37"/>
      <c r="G14" s="37"/>
      <c r="H14" s="37"/>
      <c r="I14" s="38">
        <f>(VLOOKUP(B14,'Employee information'!$B$4:$N$28,3,FALSE)*(D14+E14+F14)+G14*H14)</f>
        <v>0</v>
      </c>
      <c r="J14" s="38">
        <f>VLOOKUP(B14,'Employee information'!$B$4:$N$28,10,FALSE)*I14+'Employee information'!N14</f>
        <v>0</v>
      </c>
      <c r="K14" s="39"/>
      <c r="L14" s="40">
        <f t="shared" si="0"/>
        <v>0</v>
      </c>
    </row>
    <row r="15" spans="2:12" s="41" customFormat="1" ht="18.75" customHeight="1">
      <c r="B15" s="42">
        <v>12</v>
      </c>
      <c r="C15" s="43">
        <f>VLOOKUP(B15,'Employee information'!$B$4:$N$28,2,FALSE)</f>
        <v>0</v>
      </c>
      <c r="D15" s="44"/>
      <c r="E15" s="44"/>
      <c r="F15" s="44"/>
      <c r="G15" s="44"/>
      <c r="H15" s="44"/>
      <c r="I15" s="38">
        <f>(VLOOKUP(B15,'Employee information'!$B$4:$N$28,3,FALSE)*(D15+E15+F15)+G15*H15)</f>
        <v>0</v>
      </c>
      <c r="J15" s="38">
        <f>VLOOKUP(B15,'Employee information'!$B$4:$N$28,10,FALSE)*I15+'Employee information'!N15</f>
        <v>0</v>
      </c>
      <c r="K15" s="45"/>
      <c r="L15" s="40">
        <f t="shared" si="0"/>
        <v>0</v>
      </c>
    </row>
    <row r="16" spans="2:12" s="41" customFormat="1" ht="18.75" customHeight="1">
      <c r="B16" s="35">
        <v>13</v>
      </c>
      <c r="C16" s="36">
        <f>VLOOKUP(B16,'Employee information'!$B$4:$N$28,2,FALSE)</f>
        <v>0</v>
      </c>
      <c r="D16" s="37"/>
      <c r="E16" s="37"/>
      <c r="F16" s="37"/>
      <c r="G16" s="37"/>
      <c r="H16" s="37"/>
      <c r="I16" s="38">
        <f>(VLOOKUP(B16,'Employee information'!$B$4:$N$28,3,FALSE)*(D16+E16+F16)+G16*H16)</f>
        <v>0</v>
      </c>
      <c r="J16" s="38">
        <f>VLOOKUP(B16,'Employee information'!$B$4:$N$28,10,FALSE)*I16+'Employee information'!N16</f>
        <v>0</v>
      </c>
      <c r="K16" s="39"/>
      <c r="L16" s="40">
        <f t="shared" si="0"/>
        <v>0</v>
      </c>
    </row>
    <row r="17" spans="2:12" s="41" customFormat="1" ht="18.75" customHeight="1">
      <c r="B17" s="42">
        <v>14</v>
      </c>
      <c r="C17" s="43">
        <f>VLOOKUP(B17,'Employee information'!$B$4:$N$28,2,FALSE)</f>
        <v>0</v>
      </c>
      <c r="D17" s="44"/>
      <c r="E17" s="44"/>
      <c r="F17" s="44"/>
      <c r="G17" s="44"/>
      <c r="H17" s="44"/>
      <c r="I17" s="38">
        <f>(VLOOKUP(B17,'Employee information'!$B$4:$N$28,3,FALSE)*(D17+E17+F17)+G17*H17)</f>
        <v>0</v>
      </c>
      <c r="J17" s="38">
        <f>VLOOKUP(B17,'Employee information'!$B$4:$N$28,10,FALSE)*I17+'Employee information'!N17</f>
        <v>0</v>
      </c>
      <c r="K17" s="45"/>
      <c r="L17" s="40">
        <f t="shared" si="0"/>
        <v>0</v>
      </c>
    </row>
    <row r="18" spans="2:12" s="41" customFormat="1" ht="18.75" customHeight="1">
      <c r="B18" s="35">
        <v>15</v>
      </c>
      <c r="C18" s="36">
        <f>VLOOKUP(B18,'Employee information'!$B$4:$N$28,2,FALSE)</f>
        <v>0</v>
      </c>
      <c r="D18" s="37"/>
      <c r="E18" s="37"/>
      <c r="F18" s="37"/>
      <c r="G18" s="37"/>
      <c r="H18" s="37"/>
      <c r="I18" s="38">
        <f>(VLOOKUP(B18,'Employee information'!$B$4:$N$28,3,FALSE)*(D18+E18+F18)+G18*H18)</f>
        <v>0</v>
      </c>
      <c r="J18" s="38">
        <f>VLOOKUP(B18,'Employee information'!$B$4:$N$28,10,FALSE)*I18+'Employee information'!N18</f>
        <v>0</v>
      </c>
      <c r="K18" s="39"/>
      <c r="L18" s="40">
        <f t="shared" si="0"/>
        <v>0</v>
      </c>
    </row>
    <row r="19" spans="2:12" s="41" customFormat="1" ht="18.75" customHeight="1">
      <c r="B19" s="42">
        <v>16</v>
      </c>
      <c r="C19" s="43">
        <f>VLOOKUP(B19,'Employee information'!$B$4:$N$28,2,FALSE)</f>
        <v>0</v>
      </c>
      <c r="D19" s="44"/>
      <c r="E19" s="44"/>
      <c r="F19" s="44"/>
      <c r="G19" s="44"/>
      <c r="H19" s="44"/>
      <c r="I19" s="38">
        <f>(VLOOKUP(B19,'Employee information'!$B$4:$N$28,3,FALSE)*(D19+E19+F19)+G19*H19)</f>
        <v>0</v>
      </c>
      <c r="J19" s="38">
        <f>VLOOKUP(B19,'Employee information'!$B$4:$N$28,10,FALSE)*I19+'Employee information'!N19</f>
        <v>0</v>
      </c>
      <c r="K19" s="45"/>
      <c r="L19" s="40">
        <f t="shared" si="0"/>
        <v>0</v>
      </c>
    </row>
    <row r="20" spans="2:12" s="41" customFormat="1" ht="18.75" customHeight="1">
      <c r="B20" s="35">
        <v>17</v>
      </c>
      <c r="C20" s="36">
        <f>VLOOKUP(B20,'Employee information'!$B$4:$N$28,2,FALSE)</f>
        <v>0</v>
      </c>
      <c r="D20" s="37"/>
      <c r="E20" s="37"/>
      <c r="F20" s="37"/>
      <c r="G20" s="37"/>
      <c r="H20" s="37"/>
      <c r="I20" s="38">
        <f>(VLOOKUP(B20,'Employee information'!$B$4:$N$28,3,FALSE)*(D20+E20+F20)+G20*H20)</f>
        <v>0</v>
      </c>
      <c r="J20" s="38">
        <f>VLOOKUP(B20,'Employee information'!$B$4:$N$28,10,FALSE)*I20+'Employee information'!N20</f>
        <v>0</v>
      </c>
      <c r="K20" s="39"/>
      <c r="L20" s="40">
        <f t="shared" si="0"/>
        <v>0</v>
      </c>
    </row>
    <row r="21" spans="2:12" s="41" customFormat="1" ht="18.75" customHeight="1">
      <c r="B21" s="42">
        <v>18</v>
      </c>
      <c r="C21" s="43">
        <f>VLOOKUP(B21,'Employee information'!$B$4:$N$28,2,FALSE)</f>
        <v>0</v>
      </c>
      <c r="D21" s="44"/>
      <c r="E21" s="44"/>
      <c r="F21" s="44"/>
      <c r="G21" s="44"/>
      <c r="H21" s="44"/>
      <c r="I21" s="38">
        <f>(VLOOKUP(B21,'Employee information'!$B$4:$N$28,3,FALSE)*(D21+E21+F21)+G21*H21)</f>
        <v>0</v>
      </c>
      <c r="J21" s="38">
        <f>VLOOKUP(B21,'Employee information'!$B$4:$N$28,10,FALSE)*I21+'Employee information'!N21</f>
        <v>0</v>
      </c>
      <c r="K21" s="45"/>
      <c r="L21" s="40">
        <f t="shared" si="0"/>
        <v>0</v>
      </c>
    </row>
    <row r="22" spans="2:12" s="41" customFormat="1" ht="18.75" customHeight="1">
      <c r="B22" s="35">
        <v>19</v>
      </c>
      <c r="C22" s="36">
        <f>VLOOKUP(B22,'Employee information'!$B$4:$N$28,2,FALSE)</f>
        <v>0</v>
      </c>
      <c r="D22" s="37"/>
      <c r="E22" s="37"/>
      <c r="F22" s="37"/>
      <c r="G22" s="37"/>
      <c r="H22" s="37"/>
      <c r="I22" s="38">
        <f>(VLOOKUP(B22,'Employee information'!$B$4:$N$28,3,FALSE)*(D22+E22+F22)+G22*H22)</f>
        <v>0</v>
      </c>
      <c r="J22" s="38">
        <f>VLOOKUP(B22,'Employee information'!$B$4:$N$28,10,FALSE)*I22+'Employee information'!N22</f>
        <v>0</v>
      </c>
      <c r="K22" s="39"/>
      <c r="L22" s="40">
        <f t="shared" si="0"/>
        <v>0</v>
      </c>
    </row>
    <row r="23" spans="2:12" s="41" customFormat="1" ht="18.75" customHeight="1">
      <c r="B23" s="42">
        <v>20</v>
      </c>
      <c r="C23" s="43">
        <f>VLOOKUP(B23,'Employee information'!$B$4:$N$28,2,FALSE)</f>
        <v>0</v>
      </c>
      <c r="D23" s="44"/>
      <c r="E23" s="44"/>
      <c r="F23" s="44"/>
      <c r="G23" s="44"/>
      <c r="H23" s="44"/>
      <c r="I23" s="38">
        <f>(VLOOKUP(B23,'Employee information'!$B$4:$N$28,3,FALSE)*(D23+E23+F23)+G23*H23)</f>
        <v>0</v>
      </c>
      <c r="J23" s="38">
        <f>VLOOKUP(B23,'Employee information'!$B$4:$N$28,10,FALSE)*I23+'Employee information'!N23</f>
        <v>0</v>
      </c>
      <c r="K23" s="45"/>
      <c r="L23" s="40">
        <f t="shared" si="0"/>
        <v>0</v>
      </c>
    </row>
    <row r="24" spans="2:12" s="41" customFormat="1" ht="18.75" customHeight="1">
      <c r="B24" s="35">
        <v>21</v>
      </c>
      <c r="C24" s="36">
        <f>VLOOKUP(B24,'Employee information'!$B$4:$N$28,2,FALSE)</f>
        <v>0</v>
      </c>
      <c r="D24" s="37"/>
      <c r="E24" s="37"/>
      <c r="F24" s="37"/>
      <c r="G24" s="37"/>
      <c r="H24" s="37"/>
      <c r="I24" s="38">
        <f>(VLOOKUP(B24,'Employee information'!$B$4:$N$28,3,FALSE)*(D24+E24+F24)+G24*H24)</f>
        <v>0</v>
      </c>
      <c r="J24" s="38">
        <f>VLOOKUP(B24,'Employee information'!$B$4:$N$28,10,FALSE)*I24+'Employee information'!N24</f>
        <v>0</v>
      </c>
      <c r="K24" s="39"/>
      <c r="L24" s="40">
        <f t="shared" si="0"/>
        <v>0</v>
      </c>
    </row>
    <row r="25" spans="2:12" s="41" customFormat="1" ht="18.75" customHeight="1">
      <c r="B25" s="42">
        <v>22</v>
      </c>
      <c r="C25" s="43">
        <f>VLOOKUP(B25,'Employee information'!$B$4:$N$28,2,FALSE)</f>
        <v>0</v>
      </c>
      <c r="D25" s="44"/>
      <c r="E25" s="44"/>
      <c r="F25" s="44"/>
      <c r="G25" s="44"/>
      <c r="H25" s="44"/>
      <c r="I25" s="38">
        <f>(VLOOKUP(B25,'Employee information'!$B$4:$N$28,3,FALSE)*(D25+E25+F25)+G25*H25)</f>
        <v>0</v>
      </c>
      <c r="J25" s="38">
        <f>VLOOKUP(B25,'Employee information'!$B$4:$N$28,10,FALSE)*I25+'Employee information'!N25</f>
        <v>0</v>
      </c>
      <c r="K25" s="45"/>
      <c r="L25" s="40">
        <f t="shared" si="0"/>
        <v>0</v>
      </c>
    </row>
    <row r="26" spans="2:12" s="41" customFormat="1" ht="18.75" customHeight="1">
      <c r="B26" s="35">
        <v>23</v>
      </c>
      <c r="C26" s="36">
        <f>VLOOKUP(B26,'Employee information'!$B$4:$N$28,2,FALSE)</f>
        <v>0</v>
      </c>
      <c r="D26" s="37"/>
      <c r="E26" s="37"/>
      <c r="F26" s="37"/>
      <c r="G26" s="37"/>
      <c r="H26" s="37"/>
      <c r="I26" s="38">
        <f>(VLOOKUP(B26,'Employee information'!$B$4:$N$28,3,FALSE)*(D26+E26+F26)+G26*H26)</f>
        <v>0</v>
      </c>
      <c r="J26" s="38">
        <f>VLOOKUP(B26,'Employee information'!$B$4:$N$28,10,FALSE)*I26+'Employee information'!N26</f>
        <v>0</v>
      </c>
      <c r="K26" s="39"/>
      <c r="L26" s="40">
        <f t="shared" si="0"/>
        <v>0</v>
      </c>
    </row>
    <row r="27" spans="2:12" s="41" customFormat="1" ht="18.75" customHeight="1">
      <c r="B27" s="42">
        <v>24</v>
      </c>
      <c r="C27" s="43">
        <f>VLOOKUP(B27,'Employee information'!$B$4:$N$28,2,FALSE)</f>
        <v>0</v>
      </c>
      <c r="D27" s="44"/>
      <c r="E27" s="44"/>
      <c r="F27" s="44"/>
      <c r="G27" s="44"/>
      <c r="H27" s="44"/>
      <c r="I27" s="38">
        <f>(VLOOKUP(B27,'Employee information'!$B$4:$N$28,3,FALSE)*(D27+E27+F27)+G27*H27)</f>
        <v>0</v>
      </c>
      <c r="J27" s="38">
        <f>VLOOKUP(B27,'Employee information'!$B$4:$N$28,10,FALSE)*I27+'Employee information'!N27</f>
        <v>0</v>
      </c>
      <c r="K27" s="45"/>
      <c r="L27" s="40">
        <f t="shared" si="0"/>
        <v>0</v>
      </c>
    </row>
    <row r="28" spans="2:12" s="41" customFormat="1" ht="18.75" customHeight="1">
      <c r="B28" s="46">
        <v>25</v>
      </c>
      <c r="C28" s="47">
        <f>VLOOKUP(B28,'Employee information'!$B$4:$N$28,2,FALSE)</f>
        <v>0</v>
      </c>
      <c r="D28" s="48"/>
      <c r="E28" s="48"/>
      <c r="F28" s="48"/>
      <c r="G28" s="48"/>
      <c r="H28" s="48"/>
      <c r="I28" s="49">
        <f>(VLOOKUP(B28,'Employee information'!$B$4:$N$28,3,FALSE)*(D28+E28+F28)+G28*H28)</f>
        <v>0</v>
      </c>
      <c r="J28" s="49">
        <f>VLOOKUP(B28,'Employee information'!$B$4:$N$28,10,FALSE)*I28+'Employee information'!N27</f>
        <v>0</v>
      </c>
      <c r="K28" s="50"/>
      <c r="L28" s="51">
        <f t="shared" si="0"/>
        <v>0</v>
      </c>
    </row>
    <row r="29" spans="2:12" s="53" customFormat="1" ht="12.7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2:12" s="53" customFormat="1" ht="12.7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2:12" s="53" customFormat="1" ht="12.7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2:12" s="53" customFormat="1" ht="12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2:12" s="53" customFormat="1" ht="12.7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2:12" s="53" customFormat="1" ht="12.7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2:12" s="53" customFormat="1" ht="12.7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2:12" s="53" customFormat="1" ht="12.7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2:12" s="53" customFormat="1" ht="12.7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2:12" s="53" customFormat="1" ht="12.7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2:12" s="53" customFormat="1" ht="12.7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2:12" s="53" customFormat="1" ht="12.75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2:12" s="53" customFormat="1" ht="12.75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2:12" s="53" customFormat="1" ht="12.75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2:12" s="53" customFormat="1" ht="12.7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2:12" s="53" customFormat="1" ht="12.75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2:12" s="53" customFormat="1" ht="12.7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2:12" s="53" customFormat="1" ht="12.7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2:12" s="53" customFormat="1" ht="12.7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2:12" s="53" customFormat="1" ht="12.7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2:12" s="53" customFormat="1" ht="12.7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2:12" s="53" customFormat="1" ht="12.75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2:12" s="53" customFormat="1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2:12" s="53" customFormat="1" ht="12.75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2:12" s="53" customFormat="1" ht="12.75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2:12" s="53" customFormat="1" ht="12.7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2:12" s="53" customFormat="1" ht="12.7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2:12" s="53" customFormat="1" ht="12.75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2:12" s="53" customFormat="1" ht="12.75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2:12" s="53" customFormat="1" ht="12.7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2:12" s="53" customFormat="1" ht="12.75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2:12" s="53" customFormat="1" ht="12.75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1" spans="2:12" s="53" customFormat="1" ht="12.75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2:12" s="53" customFormat="1" ht="12.7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</row>
    <row r="63" spans="2:12" s="53" customFormat="1" ht="12.75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2:12" s="53" customFormat="1" ht="12.7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2:12" s="53" customFormat="1" ht="12.7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2:12" s="53" customFormat="1" ht="12.7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2:12" s="53" customFormat="1" ht="12.75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</row>
    <row r="68" spans="2:12" s="53" customFormat="1" ht="12.75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2:12" s="53" customFormat="1" ht="12.75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2:12" s="53" customFormat="1" ht="12.75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2:12" s="53" customFormat="1" ht="12.7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2:12" ht="12.7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2:12" ht="12.7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2:12" ht="12.7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2:12" ht="12.7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2:12" ht="12.7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2:12" ht="12.7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2:12" ht="12.7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2:12" ht="12.7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2:12" ht="12.7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2:12" ht="12.7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2:12" ht="12.7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2:12" ht="12.7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2:12" ht="12.7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2:12" ht="12.7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2:12" ht="12.7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2:12" ht="12.7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2:12" ht="12.7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2:12" ht="12.7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2:12" ht="12.7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2:12" ht="12.7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2:12" ht="12.7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2:12" ht="12.7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2:12" ht="12.7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2:12" ht="12.7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2:12" ht="12.7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1"/>
  <ignoredErrors>
    <ignoredError sqref="C4:C28 I4:J5 L5:L28 I6:I28 J6:J27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2:I48"/>
  <sheetViews>
    <sheetView workbookViewId="0" topLeftCell="A1">
      <selection activeCell="D5" sqref="D5"/>
    </sheetView>
  </sheetViews>
  <sheetFormatPr defaultColWidth="9.140625" defaultRowHeight="12.75"/>
  <cols>
    <col min="1" max="1" width="0.85546875" style="55" customWidth="1"/>
    <col min="2" max="2" width="2.421875" style="55" customWidth="1"/>
    <col min="3" max="3" width="21.421875" style="55" customWidth="1"/>
    <col min="4" max="4" width="13.7109375" style="55" bestFit="1" customWidth="1"/>
    <col min="5" max="5" width="27.00390625" style="55" customWidth="1"/>
    <col min="6" max="7" width="19.140625" style="55" customWidth="1"/>
    <col min="8" max="8" width="16.421875" style="55" customWidth="1"/>
    <col min="9" max="9" width="2.57421875" style="55" customWidth="1"/>
    <col min="10" max="16384" width="9.140625" style="55" customWidth="1"/>
  </cols>
  <sheetData>
    <row r="1" s="54" customFormat="1" ht="6.75" customHeight="1" thickBot="1"/>
    <row r="2" spans="2:9" s="56" customFormat="1" ht="37.5" customHeight="1" thickTop="1">
      <c r="B2" s="69"/>
      <c r="C2" s="70" t="s">
        <v>26</v>
      </c>
      <c r="D2" s="71"/>
      <c r="E2" s="71"/>
      <c r="F2" s="71"/>
      <c r="G2" s="71"/>
      <c r="H2" s="71"/>
      <c r="I2" s="72"/>
    </row>
    <row r="3" spans="2:9" s="24" customFormat="1" ht="18" customHeight="1">
      <c r="B3" s="73"/>
      <c r="C3" s="58" t="s">
        <v>25</v>
      </c>
      <c r="D3" s="97">
        <f>'Payroll calculator'!$L$2</f>
        <v>38018</v>
      </c>
      <c r="E3" s="59" t="s">
        <v>13</v>
      </c>
      <c r="F3" s="101" t="str">
        <f>VLOOKUP(H3,'Employee information'!$B$4:$N$28,2,FALSE)</f>
        <v>Jay Adams</v>
      </c>
      <c r="G3" s="60" t="s">
        <v>0</v>
      </c>
      <c r="H3" s="103">
        <v>1</v>
      </c>
      <c r="I3" s="74"/>
    </row>
    <row r="4" spans="2:9" s="24" customFormat="1" ht="9" customHeight="1">
      <c r="B4" s="73"/>
      <c r="C4" s="66"/>
      <c r="D4" s="98"/>
      <c r="E4" s="66"/>
      <c r="F4" s="102"/>
      <c r="G4" s="67"/>
      <c r="H4" s="67"/>
      <c r="I4" s="74"/>
    </row>
    <row r="5" spans="2:9" s="4" customFormat="1" ht="18" customHeight="1">
      <c r="B5" s="75"/>
      <c r="C5" s="61" t="s">
        <v>4</v>
      </c>
      <c r="D5" s="99">
        <f>VLOOKUP(H3,'Employee information'!$B$4:$N$28,4,FALSE)</f>
        <v>1</v>
      </c>
      <c r="E5" s="63" t="s">
        <v>29</v>
      </c>
      <c r="F5" s="99">
        <f>VLOOKUP(H3,'Employee information'!$B$4:$N$28,5,FALSE)</f>
        <v>4</v>
      </c>
      <c r="G5" s="68" t="s">
        <v>2</v>
      </c>
      <c r="H5" s="104">
        <f>VLOOKUP(H3,'Payroll calculator'!$B$3:$L$28,3,FALSE)</f>
        <v>50</v>
      </c>
      <c r="I5" s="76"/>
    </row>
    <row r="6" spans="2:9" s="4" customFormat="1" ht="18" customHeight="1">
      <c r="B6" s="75"/>
      <c r="C6" s="62" t="s">
        <v>27</v>
      </c>
      <c r="D6" s="100">
        <f>VLOOKUP(H3,'Employee information'!$B$4:$N$28,3,FALSE)</f>
        <v>10</v>
      </c>
      <c r="E6" s="63" t="s">
        <v>19</v>
      </c>
      <c r="F6" s="100">
        <f>VLOOKUP(H3,'Payroll calculator'!$B$3:$L$28,7,FALSE)</f>
        <v>0</v>
      </c>
      <c r="G6" s="63" t="s">
        <v>12</v>
      </c>
      <c r="H6" s="104">
        <f>VLOOKUP(H3,'Payroll calculator'!$B$3:$L$28,5,FALSE)</f>
        <v>1</v>
      </c>
      <c r="I6" s="76"/>
    </row>
    <row r="7" spans="2:9" s="4" customFormat="1" ht="18" customHeight="1">
      <c r="B7" s="75"/>
      <c r="C7" s="61" t="s">
        <v>3</v>
      </c>
      <c r="D7" s="100">
        <f>VLOOKUP(H3,'Employee information'!$B$4:$N$28,8,FALSE)*H9</f>
        <v>35.28</v>
      </c>
      <c r="E7" s="63" t="s">
        <v>24</v>
      </c>
      <c r="F7" s="100">
        <f>VLOOKUP(H3,'Employee information'!$B$4:$N$28,7,FALSE)*H9</f>
        <v>156.8</v>
      </c>
      <c r="G7" s="63" t="s">
        <v>11</v>
      </c>
      <c r="H7" s="104">
        <f>VLOOKUP(H3,'Payroll calculator'!$B$3:$L$28,4,FALSE)</f>
        <v>5</v>
      </c>
      <c r="I7" s="76"/>
    </row>
    <row r="8" spans="2:9" s="4" customFormat="1" ht="18" customHeight="1">
      <c r="B8" s="75"/>
      <c r="C8" s="61" t="s">
        <v>22</v>
      </c>
      <c r="D8" s="100">
        <f>VLOOKUP(H3,'Employee information'!$B$4:$N$28,9,FALSE)*H9</f>
        <v>8.120000000000001</v>
      </c>
      <c r="E8" s="63" t="s">
        <v>23</v>
      </c>
      <c r="F8" s="100">
        <f>VLOOKUP(H3,'Employee information'!$B$4:$N$28,6,FALSE)*H9</f>
        <v>12.879999999999999</v>
      </c>
      <c r="G8" s="63" t="s">
        <v>16</v>
      </c>
      <c r="H8" s="104">
        <f>VLOOKUP(H3,'Payroll calculator'!$B$3:$L$28,6,FALSE)</f>
        <v>0</v>
      </c>
      <c r="I8" s="76"/>
    </row>
    <row r="9" spans="2:9" s="4" customFormat="1" ht="18" customHeight="1">
      <c r="B9" s="75"/>
      <c r="C9" s="61" t="s">
        <v>37</v>
      </c>
      <c r="D9" s="100">
        <f>VLOOKUP(H3,'Employee information'!$B$4:$N$28,11,FALSE)</f>
        <v>20</v>
      </c>
      <c r="E9" s="63" t="s">
        <v>36</v>
      </c>
      <c r="F9" s="100">
        <f>VLOOKUP(H3,'Employee information'!$B$4:$N$28,12,FALSE)</f>
        <v>40</v>
      </c>
      <c r="G9" s="63" t="s">
        <v>9</v>
      </c>
      <c r="H9" s="105">
        <f>VLOOKUP(H3,'Payroll calculator'!$B$3:$L$28,8,FALSE)</f>
        <v>560</v>
      </c>
      <c r="I9" s="77"/>
    </row>
    <row r="10" spans="2:9" s="4" customFormat="1" ht="30" customHeight="1">
      <c r="B10" s="75"/>
      <c r="C10" s="61" t="s">
        <v>32</v>
      </c>
      <c r="D10" s="100">
        <f>SUM(F7:F9)+SUM(D7:D9)</f>
        <v>273.08000000000004</v>
      </c>
      <c r="E10" s="63" t="s">
        <v>21</v>
      </c>
      <c r="F10" s="100">
        <f>VLOOKUP(H3,'Payroll calculator'!$B$3:$L$28,10,FALSE)</f>
        <v>20</v>
      </c>
      <c r="G10" s="63" t="s">
        <v>31</v>
      </c>
      <c r="H10" s="105">
        <f>VLOOKUP(H3,'Payroll calculator'!$B$3:$L$28,9,FALSE)+F10</f>
        <v>293.08000000000004</v>
      </c>
      <c r="I10" s="77"/>
    </row>
    <row r="11" spans="2:9" s="4" customFormat="1" ht="15" customHeight="1">
      <c r="B11" s="75"/>
      <c r="C11" s="64"/>
      <c r="D11" s="65"/>
      <c r="E11" s="64"/>
      <c r="F11" s="65"/>
      <c r="G11" s="96" t="s">
        <v>10</v>
      </c>
      <c r="H11" s="105">
        <f>VLOOKUP(H3,'Payroll calculator'!$B$3:$L$28,11,FALSE)</f>
        <v>266.91999999999996</v>
      </c>
      <c r="I11" s="77"/>
    </row>
    <row r="12" spans="2:9" ht="13.5" thickBot="1">
      <c r="B12" s="78"/>
      <c r="C12" s="79"/>
      <c r="D12" s="80"/>
      <c r="E12" s="79"/>
      <c r="F12" s="80"/>
      <c r="G12" s="79"/>
      <c r="H12" s="80"/>
      <c r="I12" s="81"/>
    </row>
    <row r="13" ht="14.25" thickBot="1" thickTop="1"/>
    <row r="14" spans="2:9" s="57" customFormat="1" ht="37.5" customHeight="1" thickTop="1">
      <c r="B14" s="82"/>
      <c r="C14" s="70" t="s">
        <v>26</v>
      </c>
      <c r="D14" s="83"/>
      <c r="E14" s="83"/>
      <c r="F14" s="83"/>
      <c r="G14" s="83"/>
      <c r="H14" s="83"/>
      <c r="I14" s="84"/>
    </row>
    <row r="15" spans="2:9" s="4" customFormat="1" ht="18" customHeight="1">
      <c r="B15" s="75"/>
      <c r="C15" s="58" t="s">
        <v>25</v>
      </c>
      <c r="D15" s="97">
        <f>'Payroll calculator'!$L$2</f>
        <v>38018</v>
      </c>
      <c r="E15" s="59" t="s">
        <v>13</v>
      </c>
      <c r="F15" s="101">
        <f>VLOOKUP(H15,'Employee information'!$B$4:$N$28,2,FALSE)</f>
        <v>0</v>
      </c>
      <c r="G15" s="60" t="s">
        <v>0</v>
      </c>
      <c r="H15" s="103">
        <v>2</v>
      </c>
      <c r="I15" s="76"/>
    </row>
    <row r="16" spans="2:9" s="4" customFormat="1" ht="9" customHeight="1">
      <c r="B16" s="75"/>
      <c r="C16" s="66"/>
      <c r="D16" s="98"/>
      <c r="E16" s="66"/>
      <c r="F16" s="102"/>
      <c r="G16" s="67"/>
      <c r="H16" s="67"/>
      <c r="I16" s="76"/>
    </row>
    <row r="17" spans="2:9" s="24" customFormat="1" ht="18" customHeight="1">
      <c r="B17" s="73"/>
      <c r="C17" s="61" t="s">
        <v>4</v>
      </c>
      <c r="D17" s="99">
        <f>VLOOKUP(H15,'Employee information'!$B$4:$N$28,4,FALSE)</f>
        <v>0</v>
      </c>
      <c r="E17" s="63" t="s">
        <v>29</v>
      </c>
      <c r="F17" s="99">
        <f>VLOOKUP(H15,'Employee information'!$B$4:$N$28,5,FALSE)</f>
        <v>0</v>
      </c>
      <c r="G17" s="68" t="s">
        <v>2</v>
      </c>
      <c r="H17" s="104">
        <f>VLOOKUP(H15,'Payroll calculator'!$B$3:$L$28,3,FALSE)</f>
        <v>0</v>
      </c>
      <c r="I17" s="74"/>
    </row>
    <row r="18" spans="2:9" s="24" customFormat="1" ht="18" customHeight="1">
      <c r="B18" s="73"/>
      <c r="C18" s="62" t="s">
        <v>27</v>
      </c>
      <c r="D18" s="100">
        <f>VLOOKUP(H15,'Employee information'!$B$4:$N$28,3,FALSE)</f>
        <v>0</v>
      </c>
      <c r="E18" s="63" t="s">
        <v>19</v>
      </c>
      <c r="F18" s="100">
        <f>VLOOKUP(H15,'Payroll calculator'!$B$3:$L$28,7,FALSE)</f>
        <v>0</v>
      </c>
      <c r="G18" s="63" t="s">
        <v>12</v>
      </c>
      <c r="H18" s="104">
        <f>VLOOKUP(H15,'Payroll calculator'!$B$3:$L$28,5,FALSE)</f>
        <v>0</v>
      </c>
      <c r="I18" s="74"/>
    </row>
    <row r="19" spans="2:9" s="24" customFormat="1" ht="18" customHeight="1">
      <c r="B19" s="73"/>
      <c r="C19" s="61" t="s">
        <v>3</v>
      </c>
      <c r="D19" s="100">
        <f>VLOOKUP(H15,'Employee information'!$B$4:$N$28,8,FALSE)*H21</f>
        <v>0</v>
      </c>
      <c r="E19" s="63" t="s">
        <v>24</v>
      </c>
      <c r="F19" s="100">
        <f>VLOOKUP(H15,'Employee information'!$B$4:$N$28,7,FALSE)*H21</f>
        <v>0</v>
      </c>
      <c r="G19" s="63" t="s">
        <v>11</v>
      </c>
      <c r="H19" s="104">
        <f>VLOOKUP(H15,'Payroll calculator'!$B$3:$L$28,4,FALSE)</f>
        <v>0</v>
      </c>
      <c r="I19" s="74"/>
    </row>
    <row r="20" spans="2:9" s="24" customFormat="1" ht="18" customHeight="1">
      <c r="B20" s="73"/>
      <c r="C20" s="61" t="s">
        <v>22</v>
      </c>
      <c r="D20" s="100">
        <f>VLOOKUP(H15,'Employee information'!$B$4:$N$28,9,FALSE)*H21</f>
        <v>0</v>
      </c>
      <c r="E20" s="63" t="s">
        <v>23</v>
      </c>
      <c r="F20" s="100">
        <f>VLOOKUP(H15,'Employee information'!$B$4:$N$28,6,FALSE)*H21</f>
        <v>0</v>
      </c>
      <c r="G20" s="63" t="s">
        <v>16</v>
      </c>
      <c r="H20" s="104">
        <f>VLOOKUP(H15,'Payroll calculator'!$B$3:$L$28,6,FALSE)</f>
        <v>0</v>
      </c>
      <c r="I20" s="74"/>
    </row>
    <row r="21" spans="2:9" s="24" customFormat="1" ht="18" customHeight="1">
      <c r="B21" s="73"/>
      <c r="C21" s="61" t="s">
        <v>37</v>
      </c>
      <c r="D21" s="100">
        <f>VLOOKUP(H15,'Employee information'!$B$4:$N$28,11,FALSE)</f>
        <v>0</v>
      </c>
      <c r="E21" s="63" t="s">
        <v>36</v>
      </c>
      <c r="F21" s="100">
        <f>VLOOKUP(H15,'Employee information'!$B$4:$N$28,12,FALSE)</f>
        <v>0</v>
      </c>
      <c r="G21" s="63" t="s">
        <v>9</v>
      </c>
      <c r="H21" s="105">
        <f>VLOOKUP(H15,'Payroll calculator'!$B$3:$L$28,8,FALSE)</f>
        <v>0</v>
      </c>
      <c r="I21" s="85"/>
    </row>
    <row r="22" spans="2:9" s="24" customFormat="1" ht="30" customHeight="1">
      <c r="B22" s="73"/>
      <c r="C22" s="61" t="s">
        <v>32</v>
      </c>
      <c r="D22" s="100">
        <f>SUM(F19:F21)+SUM(D19:D21)</f>
        <v>0</v>
      </c>
      <c r="E22" s="63" t="s">
        <v>21</v>
      </c>
      <c r="F22" s="100">
        <f>VLOOKUP(H15,'Payroll calculator'!$B$3:$L$28,10,FALSE)</f>
        <v>0</v>
      </c>
      <c r="G22" s="63" t="s">
        <v>31</v>
      </c>
      <c r="H22" s="105">
        <f>VLOOKUP(H15,'Payroll calculator'!$B$3:$L$28,9,FALSE)+F22</f>
        <v>0</v>
      </c>
      <c r="I22" s="85"/>
    </row>
    <row r="23" spans="2:9" s="24" customFormat="1" ht="15" customHeight="1">
      <c r="B23" s="73"/>
      <c r="C23" s="64"/>
      <c r="D23" s="65"/>
      <c r="E23" s="95"/>
      <c r="F23" s="65"/>
      <c r="G23" s="96" t="s">
        <v>10</v>
      </c>
      <c r="H23" s="105">
        <f>VLOOKUP(H15,'Payroll calculator'!$B$3:$L$28,11,FALSE)</f>
        <v>0</v>
      </c>
      <c r="I23" s="85"/>
    </row>
    <row r="24" spans="2:9" ht="13.5" thickBot="1">
      <c r="B24" s="78"/>
      <c r="C24" s="79"/>
      <c r="D24" s="80"/>
      <c r="E24" s="79"/>
      <c r="F24" s="80"/>
      <c r="G24" s="79"/>
      <c r="H24" s="86"/>
      <c r="I24" s="81"/>
    </row>
    <row r="25" ht="14.25" thickBot="1" thickTop="1"/>
    <row r="26" spans="2:9" s="57" customFormat="1" ht="37.5" customHeight="1" thickTop="1">
      <c r="B26" s="82"/>
      <c r="C26" s="70" t="s">
        <v>26</v>
      </c>
      <c r="D26" s="83"/>
      <c r="E26" s="83"/>
      <c r="F26" s="83"/>
      <c r="G26" s="83"/>
      <c r="H26" s="83"/>
      <c r="I26" s="84"/>
    </row>
    <row r="27" spans="2:9" s="24" customFormat="1" ht="18" customHeight="1">
      <c r="B27" s="73"/>
      <c r="C27" s="58" t="s">
        <v>25</v>
      </c>
      <c r="D27" s="97">
        <f>'Payroll calculator'!$L$2</f>
        <v>38018</v>
      </c>
      <c r="E27" s="59" t="s">
        <v>13</v>
      </c>
      <c r="F27" s="101">
        <f>VLOOKUP(H27,'Employee information'!$B$4:$N$28,2,FALSE)</f>
        <v>0</v>
      </c>
      <c r="G27" s="60" t="s">
        <v>0</v>
      </c>
      <c r="H27" s="103">
        <v>3</v>
      </c>
      <c r="I27" s="74"/>
    </row>
    <row r="28" spans="2:9" s="24" customFormat="1" ht="9" customHeight="1">
      <c r="B28" s="73"/>
      <c r="C28" s="66"/>
      <c r="D28" s="98"/>
      <c r="E28" s="66"/>
      <c r="F28" s="102"/>
      <c r="G28" s="67"/>
      <c r="H28" s="67"/>
      <c r="I28" s="74"/>
    </row>
    <row r="29" spans="2:9" s="24" customFormat="1" ht="18" customHeight="1">
      <c r="B29" s="73"/>
      <c r="C29" s="61" t="s">
        <v>4</v>
      </c>
      <c r="D29" s="99">
        <f>VLOOKUP(H27,'Employee information'!$B$4:$N$28,4,FALSE)</f>
        <v>0</v>
      </c>
      <c r="E29" s="63" t="s">
        <v>29</v>
      </c>
      <c r="F29" s="99">
        <f>VLOOKUP(H27,'Employee information'!$B$4:$N$28,5,FALSE)</f>
        <v>0</v>
      </c>
      <c r="G29" s="68" t="s">
        <v>2</v>
      </c>
      <c r="H29" s="104">
        <f>VLOOKUP(H27,'Payroll calculator'!$B$3:$L$28,3,FALSE)</f>
        <v>0</v>
      </c>
      <c r="I29" s="74"/>
    </row>
    <row r="30" spans="2:9" s="24" customFormat="1" ht="18" customHeight="1">
      <c r="B30" s="73"/>
      <c r="C30" s="62" t="s">
        <v>27</v>
      </c>
      <c r="D30" s="100">
        <f>VLOOKUP(H27,'Employee information'!$B$4:$N$28,3,FALSE)</f>
        <v>0</v>
      </c>
      <c r="E30" s="63" t="s">
        <v>19</v>
      </c>
      <c r="F30" s="100">
        <f>VLOOKUP(H27,'Payroll calculator'!$B$3:$L$28,7,FALSE)</f>
        <v>0</v>
      </c>
      <c r="G30" s="63" t="s">
        <v>12</v>
      </c>
      <c r="H30" s="104">
        <f>VLOOKUP(H27,'Payroll calculator'!$B$3:$L$28,5,FALSE)</f>
        <v>0</v>
      </c>
      <c r="I30" s="74"/>
    </row>
    <row r="31" spans="2:9" s="24" customFormat="1" ht="18" customHeight="1">
      <c r="B31" s="73"/>
      <c r="C31" s="61" t="s">
        <v>3</v>
      </c>
      <c r="D31" s="100">
        <f>VLOOKUP(H27,'Employee information'!$B$4:$N$28,8,FALSE)*H33</f>
        <v>0</v>
      </c>
      <c r="E31" s="63" t="s">
        <v>24</v>
      </c>
      <c r="F31" s="100">
        <f>VLOOKUP(H27,'Employee information'!$B$4:$N$28,7,FALSE)*H33</f>
        <v>0</v>
      </c>
      <c r="G31" s="63" t="s">
        <v>11</v>
      </c>
      <c r="H31" s="104">
        <f>VLOOKUP(H27,'Payroll calculator'!$B$3:$L$28,4,FALSE)</f>
        <v>0</v>
      </c>
      <c r="I31" s="74"/>
    </row>
    <row r="32" spans="2:9" s="24" customFormat="1" ht="18" customHeight="1">
      <c r="B32" s="73"/>
      <c r="C32" s="61" t="s">
        <v>22</v>
      </c>
      <c r="D32" s="100">
        <f>VLOOKUP(H27,'Employee information'!$B$4:$N$28,9,FALSE)*H33</f>
        <v>0</v>
      </c>
      <c r="E32" s="63" t="s">
        <v>23</v>
      </c>
      <c r="F32" s="100">
        <f>VLOOKUP(H27,'Employee information'!$B$4:$N$28,6,FALSE)*H33</f>
        <v>0</v>
      </c>
      <c r="G32" s="63" t="s">
        <v>16</v>
      </c>
      <c r="H32" s="104">
        <f>VLOOKUP(H27,'Payroll calculator'!$B$3:$L$28,6,FALSE)</f>
        <v>0</v>
      </c>
      <c r="I32" s="74"/>
    </row>
    <row r="33" spans="2:9" s="24" customFormat="1" ht="18" customHeight="1">
      <c r="B33" s="73"/>
      <c r="C33" s="61" t="s">
        <v>37</v>
      </c>
      <c r="D33" s="100">
        <f>VLOOKUP(H27,'Employee information'!$B$4:$N$28,11,FALSE)</f>
        <v>0</v>
      </c>
      <c r="E33" s="63" t="s">
        <v>36</v>
      </c>
      <c r="F33" s="100">
        <f>VLOOKUP(H27,'Employee information'!$B$4:$N$28,12,FALSE)</f>
        <v>0</v>
      </c>
      <c r="G33" s="63" t="s">
        <v>9</v>
      </c>
      <c r="H33" s="105">
        <f>VLOOKUP(H27,'Payroll calculator'!$B$3:$L$28,8,FALSE)</f>
        <v>0</v>
      </c>
      <c r="I33" s="85"/>
    </row>
    <row r="34" spans="2:9" s="24" customFormat="1" ht="30" customHeight="1">
      <c r="B34" s="73"/>
      <c r="C34" s="61" t="s">
        <v>32</v>
      </c>
      <c r="D34" s="100">
        <f>SUM(F31:F33)+SUM(D31:D33)</f>
        <v>0</v>
      </c>
      <c r="E34" s="63" t="s">
        <v>21</v>
      </c>
      <c r="F34" s="100">
        <f>VLOOKUP(H27,'Payroll calculator'!$B$3:$L$28,10,FALSE)</f>
        <v>0</v>
      </c>
      <c r="G34" s="63" t="s">
        <v>31</v>
      </c>
      <c r="H34" s="105">
        <f>VLOOKUP(H27,'Payroll calculator'!$B$3:$L$28,9,FALSE)+F34</f>
        <v>0</v>
      </c>
      <c r="I34" s="85"/>
    </row>
    <row r="35" spans="2:9" s="24" customFormat="1" ht="15" customHeight="1">
      <c r="B35" s="73"/>
      <c r="C35" s="64"/>
      <c r="D35" s="65"/>
      <c r="E35" s="64"/>
      <c r="F35" s="65"/>
      <c r="G35" s="96" t="s">
        <v>10</v>
      </c>
      <c r="H35" s="105">
        <f>VLOOKUP(H27,'Payroll calculator'!$B$3:$L$28,11,FALSE)</f>
        <v>0</v>
      </c>
      <c r="I35" s="85"/>
    </row>
    <row r="36" spans="2:9" s="24" customFormat="1" ht="12.75" thickBot="1">
      <c r="B36" s="87"/>
      <c r="C36" s="88"/>
      <c r="D36" s="89"/>
      <c r="E36" s="88"/>
      <c r="F36" s="89"/>
      <c r="G36" s="90"/>
      <c r="H36" s="91"/>
      <c r="I36" s="92"/>
    </row>
    <row r="37" ht="14.25" thickBot="1" thickTop="1"/>
    <row r="38" spans="2:9" s="57" customFormat="1" ht="37.5" customHeight="1" thickTop="1">
      <c r="B38" s="82"/>
      <c r="C38" s="70" t="s">
        <v>26</v>
      </c>
      <c r="D38" s="83"/>
      <c r="E38" s="83"/>
      <c r="F38" s="83"/>
      <c r="G38" s="83"/>
      <c r="H38" s="83"/>
      <c r="I38" s="84"/>
    </row>
    <row r="39" spans="2:9" s="24" customFormat="1" ht="18" customHeight="1">
      <c r="B39" s="73"/>
      <c r="C39" s="58" t="s">
        <v>25</v>
      </c>
      <c r="D39" s="97">
        <f>'Payroll calculator'!$L$2</f>
        <v>38018</v>
      </c>
      <c r="E39" s="59" t="s">
        <v>13</v>
      </c>
      <c r="F39" s="101">
        <f>VLOOKUP(H39,'Employee information'!$B$4:$N$28,2,FALSE)</f>
        <v>0</v>
      </c>
      <c r="G39" s="60" t="s">
        <v>0</v>
      </c>
      <c r="H39" s="103">
        <v>4</v>
      </c>
      <c r="I39" s="74"/>
    </row>
    <row r="40" spans="2:9" s="24" customFormat="1" ht="9" customHeight="1">
      <c r="B40" s="73"/>
      <c r="C40" s="66"/>
      <c r="D40" s="98"/>
      <c r="E40" s="66"/>
      <c r="F40" s="102"/>
      <c r="G40" s="67"/>
      <c r="H40" s="67"/>
      <c r="I40" s="74"/>
    </row>
    <row r="41" spans="2:9" s="24" customFormat="1" ht="18" customHeight="1">
      <c r="B41" s="73"/>
      <c r="C41" s="61" t="s">
        <v>4</v>
      </c>
      <c r="D41" s="99">
        <f>VLOOKUP(H39,'Employee information'!$B$4:$N$28,4,FALSE)</f>
        <v>0</v>
      </c>
      <c r="E41" s="63" t="s">
        <v>29</v>
      </c>
      <c r="F41" s="99">
        <f>VLOOKUP(H39,'Employee information'!$B$4:$N$28,5,FALSE)</f>
        <v>0</v>
      </c>
      <c r="G41" s="68" t="s">
        <v>2</v>
      </c>
      <c r="H41" s="104">
        <f>VLOOKUP(H39,'Payroll calculator'!$B$3:$L$28,3,FALSE)</f>
        <v>0</v>
      </c>
      <c r="I41" s="74"/>
    </row>
    <row r="42" spans="2:9" s="24" customFormat="1" ht="18" customHeight="1">
      <c r="B42" s="73"/>
      <c r="C42" s="62" t="s">
        <v>27</v>
      </c>
      <c r="D42" s="100">
        <f>VLOOKUP(H39,'Employee information'!$B$4:$N$28,3,FALSE)</f>
        <v>0</v>
      </c>
      <c r="E42" s="63" t="s">
        <v>19</v>
      </c>
      <c r="F42" s="100">
        <f>VLOOKUP(H39,'Payroll calculator'!$B$3:$L$28,7,FALSE)</f>
        <v>0</v>
      </c>
      <c r="G42" s="63" t="s">
        <v>12</v>
      </c>
      <c r="H42" s="104">
        <f>VLOOKUP(H39,'Payroll calculator'!$B$3:$L$28,5,FALSE)</f>
        <v>0</v>
      </c>
      <c r="I42" s="74"/>
    </row>
    <row r="43" spans="2:9" s="24" customFormat="1" ht="18" customHeight="1">
      <c r="B43" s="73"/>
      <c r="C43" s="61" t="s">
        <v>3</v>
      </c>
      <c r="D43" s="100">
        <f>VLOOKUP(H39,'Employee information'!$B$4:$N$28,8,FALSE)*H45</f>
        <v>0</v>
      </c>
      <c r="E43" s="63" t="s">
        <v>24</v>
      </c>
      <c r="F43" s="100">
        <f>VLOOKUP(H39,'Employee information'!$B$4:$N$28,7,FALSE)*H45</f>
        <v>0</v>
      </c>
      <c r="G43" s="63" t="s">
        <v>11</v>
      </c>
      <c r="H43" s="104">
        <f>VLOOKUP(H39,'Payroll calculator'!$B$3:$L$28,4,FALSE)</f>
        <v>0</v>
      </c>
      <c r="I43" s="74"/>
    </row>
    <row r="44" spans="2:9" s="24" customFormat="1" ht="18" customHeight="1">
      <c r="B44" s="73"/>
      <c r="C44" s="61" t="s">
        <v>22</v>
      </c>
      <c r="D44" s="100">
        <f>VLOOKUP(H39,'Employee information'!$B$4:$N$28,9,FALSE)*H45</f>
        <v>0</v>
      </c>
      <c r="E44" s="63" t="s">
        <v>23</v>
      </c>
      <c r="F44" s="100">
        <f>VLOOKUP(H39,'Employee information'!$B$4:$N$28,6,FALSE)*H45</f>
        <v>0</v>
      </c>
      <c r="G44" s="63" t="s">
        <v>16</v>
      </c>
      <c r="H44" s="104">
        <f>VLOOKUP(H39,'Payroll calculator'!$B$3:$L$28,6,FALSE)</f>
        <v>0</v>
      </c>
      <c r="I44" s="74"/>
    </row>
    <row r="45" spans="2:9" s="24" customFormat="1" ht="18" customHeight="1">
      <c r="B45" s="73"/>
      <c r="C45" s="61" t="s">
        <v>37</v>
      </c>
      <c r="D45" s="100">
        <f>VLOOKUP(H39,'Employee information'!$B$4:$N$28,11,FALSE)</f>
        <v>0</v>
      </c>
      <c r="E45" s="63" t="s">
        <v>36</v>
      </c>
      <c r="F45" s="100">
        <f>VLOOKUP(H39,'Employee information'!$B$4:$N$28,12,FALSE)</f>
        <v>0</v>
      </c>
      <c r="G45" s="63" t="s">
        <v>9</v>
      </c>
      <c r="H45" s="105">
        <f>VLOOKUP(H39,'Payroll calculator'!$B$3:$L$28,8,FALSE)</f>
        <v>0</v>
      </c>
      <c r="I45" s="85"/>
    </row>
    <row r="46" spans="2:9" s="24" customFormat="1" ht="30" customHeight="1">
      <c r="B46" s="73"/>
      <c r="C46" s="61" t="s">
        <v>32</v>
      </c>
      <c r="D46" s="100">
        <f>SUM(F43:F45)+SUM(D43:D45)</f>
        <v>0</v>
      </c>
      <c r="E46" s="63" t="s">
        <v>21</v>
      </c>
      <c r="F46" s="100">
        <f>VLOOKUP(H39,'Payroll calculator'!$B$3:$L$28,10,FALSE)</f>
        <v>0</v>
      </c>
      <c r="G46" s="63" t="s">
        <v>31</v>
      </c>
      <c r="H46" s="105">
        <f>VLOOKUP(H39,'Payroll calculator'!$B$3:$L$28,9,FALSE)+F46</f>
        <v>0</v>
      </c>
      <c r="I46" s="85"/>
    </row>
    <row r="47" spans="2:9" s="24" customFormat="1" ht="15" customHeight="1">
      <c r="B47" s="73"/>
      <c r="C47" s="94"/>
      <c r="D47" s="93"/>
      <c r="E47" s="94"/>
      <c r="F47" s="93"/>
      <c r="G47" s="96" t="s">
        <v>10</v>
      </c>
      <c r="H47" s="105">
        <f>VLOOKUP(H39,'Payroll calculator'!$B$3:$L$28,11,FALSE)</f>
        <v>0</v>
      </c>
      <c r="I47" s="85"/>
    </row>
    <row r="48" spans="2:9" ht="13.5" thickBot="1">
      <c r="B48" s="78"/>
      <c r="C48" s="79"/>
      <c r="D48" s="80"/>
      <c r="E48" s="79"/>
      <c r="F48" s="80"/>
      <c r="G48" s="79"/>
      <c r="H48" s="86"/>
      <c r="I48" s="81"/>
    </row>
    <row r="49" ht="13.5" thickTop="1"/>
  </sheetData>
  <printOptions horizontalCentered="1"/>
  <pageMargins left="0.75" right="0.75" top="1" bottom="1" header="0.5" footer="0.5"/>
  <pageSetup horizontalDpi="600" verticalDpi="600" orientation="portrait" scale="73" r:id="rId1"/>
  <ignoredErrors>
    <ignoredError sqref="F3 D5:D9 F5:F10 H5:H11 F15 D17:D21 F17:F22 H17:H23 F27 D29:D33 F29:F34 H29:H35 F39 D41:D45 F41:F46 H41:H4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2004-01-26T19:49:39Z</cp:lastPrinted>
  <dcterms:created xsi:type="dcterms:W3CDTF">2002-04-09T18:32:28Z</dcterms:created>
  <dcterms:modified xsi:type="dcterms:W3CDTF">2005-10-12T17:58:27Z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TC061011771033</vt:lpwstr>
  </property>
</Properties>
</file>